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61" windowWidth="11355" windowHeight="9150" activeTab="1"/>
  </bookViews>
  <sheets>
    <sheet name="ZGK" sheetId="1" r:id="rId1"/>
    <sheet name="Wyposażenie całość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<sst xmlns="http://schemas.openxmlformats.org/spreadsheetml/2006/main" count="405" uniqueCount="366">
  <si>
    <t>miejscowość</t>
  </si>
  <si>
    <t>Bieliny</t>
  </si>
  <si>
    <t>Huta Nowa</t>
  </si>
  <si>
    <t>Belno</t>
  </si>
  <si>
    <t>Lechów</t>
  </si>
  <si>
    <t>Makoszyn</t>
  </si>
  <si>
    <t>Kakonin</t>
  </si>
  <si>
    <t xml:space="preserve">POSTERUNEK POLICJI-ORAZ FILIA WYDZIAŁU TRANSPORTU I KOMUNIKACJI </t>
  </si>
  <si>
    <t>SP Huta Stara</t>
  </si>
  <si>
    <t>SP Lechów</t>
  </si>
  <si>
    <t>SP Belno</t>
  </si>
  <si>
    <t>SP Porąbki</t>
  </si>
  <si>
    <t>SP Makoszyn</t>
  </si>
  <si>
    <t>WODOCIĄG BIELlNY</t>
  </si>
  <si>
    <t>Wodociąg Belno</t>
  </si>
  <si>
    <t>OCZYSZCZALNIA BIELINY</t>
  </si>
  <si>
    <t>AGRONOMÓWKA: ul. Partyzantów 16</t>
  </si>
  <si>
    <t>OŚRODEK ZDROWIA W BIELINACH: ul. Partyzantów 12</t>
  </si>
  <si>
    <t>CENTRUM TRADYCJI I TURYSTYKI: Partyzantów 3</t>
  </si>
  <si>
    <t>REMIZA OSP HUTA NOWA: Huta Nowa 67</t>
  </si>
  <si>
    <t>REMIZA OSP BELNO: Belno 66</t>
  </si>
  <si>
    <t>REMIZA OSP LECHÓW: Lechów 63</t>
  </si>
  <si>
    <t>OŚRODEK ZDROWIA W MAKOSZYNIE: Makoszyn 101</t>
  </si>
  <si>
    <t>- piec CO defro DUO 75 AG LUX</t>
  </si>
  <si>
    <t>szafki z wieszakami-12 szt</t>
  </si>
  <si>
    <t>szafki ubraniowe-4 szt</t>
  </si>
  <si>
    <t>półka na węże- 1szt</t>
  </si>
  <si>
    <t>wieszaki- 5 szt</t>
  </si>
  <si>
    <t>szafka naścienna-1 szt</t>
  </si>
  <si>
    <t>krzesło- 92 szt</t>
  </si>
  <si>
    <t>stół - 11 szt</t>
  </si>
  <si>
    <t>komplet kszesła + stół -1 szt</t>
  </si>
  <si>
    <t>gablota - 1 szt</t>
  </si>
  <si>
    <t>szafki stojace i wiszące</t>
  </si>
  <si>
    <t>szafki podumywalkowe - 7 szt</t>
  </si>
  <si>
    <t>suszarki do rąk - 7 szt</t>
  </si>
  <si>
    <t>- piec Uni 24kw 2012r.</t>
  </si>
  <si>
    <t>Autoklaw OZ Bieliny</t>
  </si>
  <si>
    <t>Zgrzewarka OZ Bieliny</t>
  </si>
  <si>
    <t>Autoklaw OZ  Makoszyn</t>
  </si>
  <si>
    <t>Zgrzewarka OZ Makoszyn</t>
  </si>
  <si>
    <t>"Wioska internetowa - kształcenie na odległość na terenach wiejskich" SP w Porąbkach</t>
  </si>
  <si>
    <t>Zestaw komputerowy - serwer (1 szt), Zestawy komputerowe - stacje robocze (10 szt)</t>
  </si>
  <si>
    <t>Urządzenie wielofunkcyjne</t>
  </si>
  <si>
    <t>Projektor multimedialny</t>
  </si>
  <si>
    <t>Telefon VoIP</t>
  </si>
  <si>
    <t>Instalacja sieciowa</t>
  </si>
  <si>
    <t>Interaktywny ekran piórkowy Tablet PC</t>
  </si>
  <si>
    <t>Zestaw głośników</t>
  </si>
  <si>
    <t>Upgrade pamięci 1 kpl.</t>
  </si>
  <si>
    <t>Wyświetlacz wielkoformatowy z osprzętem</t>
  </si>
  <si>
    <t>System alarmowy</t>
  </si>
  <si>
    <t>- Wyposażenie- zestaw mebli (biurka komputerowe, szafki, wieszak, krzesła obrotowe)</t>
  </si>
  <si>
    <t>Otwarta Strefa Rekreacji w Lechowie (przy Szkole Podstawowej):</t>
  </si>
  <si>
    <t>- karuzela</t>
  </si>
  <si>
    <t>- kosiarka spaliniowa max48 TBX</t>
  </si>
  <si>
    <t>- pozostałe elementy infrastrukrury (ścianka wspinacznowa skałkowa 2szt. z drabiną i belką nośną, ścianka wspinaczkowa łańcuchowa, rura do podciągania i lina do wspinania)</t>
  </si>
  <si>
    <t>Wyposażenie w ramach projektu "Rozwijam się i uczę - indywidualizacja nauczania …": - 2011 r.</t>
  </si>
  <si>
    <t xml:space="preserve">Kamera Tuff </t>
  </si>
  <si>
    <t xml:space="preserve">Rzutnik Nobo Quantum przenośny </t>
  </si>
  <si>
    <t xml:space="preserve">Tablica interaktywna IPBoard54 elektromag. </t>
  </si>
  <si>
    <t>Radioodtwarzacz HYUNDAI TRC718AU3</t>
  </si>
  <si>
    <t>SP Bieliny</t>
  </si>
  <si>
    <t xml:space="preserve">Dyktofon cyfrowy SONY ICDPX312 2GB- 2 szt </t>
  </si>
  <si>
    <t xml:space="preserve">Laptop Toshiba </t>
  </si>
  <si>
    <t xml:space="preserve">segment NYSA NA B10 3 szt </t>
  </si>
  <si>
    <t>Segment KASIA 14 3 szt</t>
  </si>
  <si>
    <t xml:space="preserve">ławka gimnastyczna 3m </t>
  </si>
  <si>
    <t xml:space="preserve">Szafa z 15 półkami </t>
  </si>
  <si>
    <t xml:space="preserve">Radioodtwarzacz HYUNDAI TRC718AU3-SP </t>
  </si>
  <si>
    <t xml:space="preserve">platforma I - przyrząd od ćwiczeń </t>
  </si>
  <si>
    <t>siatka 3x1,8m, duże oczka</t>
  </si>
  <si>
    <t xml:space="preserve">szafa zamykana z szufladami 2 szt </t>
  </si>
  <si>
    <t xml:space="preserve">kapelusz z nóżką śr.120cm do ćwiczeń równowagi </t>
  </si>
  <si>
    <t xml:space="preserve">krzesło korekcyjne </t>
  </si>
  <si>
    <t xml:space="preserve">elongator do ćwiczeń </t>
  </si>
  <si>
    <t xml:space="preserve">wyciąg grawitacyjny </t>
  </si>
  <si>
    <t xml:space="preserve">twister </t>
  </si>
  <si>
    <t xml:space="preserve">ławeczka symetryzująca </t>
  </si>
  <si>
    <t xml:space="preserve">lustro korekcyjne </t>
  </si>
  <si>
    <t>WYPOSAŻENIE  IZBY  DOBREGO  SMAKU  W  KAKONINIE:</t>
  </si>
  <si>
    <t>lodówko-zamrażarka</t>
  </si>
  <si>
    <t>kuchnia gazowo-elektryczna</t>
  </si>
  <si>
    <t>kuchenka mikrofalowa</t>
  </si>
  <si>
    <t>krzesło gold</t>
  </si>
  <si>
    <t>szafa 3 drzw. DAKOTA</t>
  </si>
  <si>
    <t>biurko Mette</t>
  </si>
  <si>
    <t>stół z 2 zlewami</t>
  </si>
  <si>
    <t>stól z szafką</t>
  </si>
  <si>
    <t>witryna-6 szt.</t>
  </si>
  <si>
    <t>tablice korkowe</t>
  </si>
  <si>
    <t>naczynia kuchenne</t>
  </si>
  <si>
    <t>czajnik</t>
  </si>
  <si>
    <t>zestaw ławostoły</t>
  </si>
  <si>
    <t>tablice informacyjne</t>
  </si>
  <si>
    <t>stojaki na materiały promocyjne - 2 szt</t>
  </si>
  <si>
    <t>telefony i centrala do budynku CTiT w Bielinach</t>
  </si>
  <si>
    <t>system monitoringu TV w budynku CTiT w Bielinach 2010r.</t>
  </si>
  <si>
    <t>wyposażenie (meble)</t>
  </si>
  <si>
    <t>Wyposażenie (szafa stalowa, biurka, kontenery i szafy)</t>
  </si>
  <si>
    <t>Wyposażenie -aneks kuchenny</t>
  </si>
  <si>
    <t>drukarka e-studio 166</t>
  </si>
  <si>
    <t>telefax Panasonic KX-FT 988</t>
  </si>
  <si>
    <t>niszczarka Beyond Scc 064</t>
  </si>
  <si>
    <t>- Wyposażenie OSP Huta Nowa (Wykaz w załączniku)</t>
  </si>
  <si>
    <t>- Wyposażenie OSP Belno (Wykaz w załączniku)</t>
  </si>
  <si>
    <t>- Wyposażenie OSP Lechów (Wykaz w załączniku)</t>
  </si>
  <si>
    <t>- Wyposażenie OSP Makoszyn (Wykaz w załączniku)</t>
  </si>
  <si>
    <t>Wyposażenie w poszczególnych obiektach</t>
  </si>
  <si>
    <t>Razem w lokalizacjach maszyny, urządzenia, wyposażenie</t>
  </si>
  <si>
    <t>radia, dyktafony, biurka, szafy, komody, regały, fotele, sofy, krzesła, stoliki, stoły, aparaty telefoniczne, kalkulatory, dyktafony, drobne wyposażenie</t>
  </si>
  <si>
    <t>kosa spalinowa MAX53TBX (2007r.)</t>
  </si>
  <si>
    <t>kosa spalinowa 74 OT oleo-mac (2008r.)</t>
  </si>
  <si>
    <t>kosiarka spalinowa BOSH (2008r.)</t>
  </si>
  <si>
    <t>kosa spalinowa BC 420T (2010r.)</t>
  </si>
  <si>
    <t>pompa głębinowa OMNITRON 5000</t>
  </si>
  <si>
    <t>Bieliny, Partyzantów 17</t>
  </si>
  <si>
    <t>zestaw komputerowy z monitorem pok.2  2008r.</t>
  </si>
  <si>
    <t>zestaw komputerowy -ewidencja ludnosci</t>
  </si>
  <si>
    <t>Notebook Lenovo G550 (2010 r.)</t>
  </si>
  <si>
    <t>laptopy HP 625 TP540/W7H/2GB/320GB/15.6" - 2 szt. (2010 r.)</t>
  </si>
  <si>
    <t>komputer HP Pro 3120SFF E5500 W7P wraz z monitorem (2011r.)</t>
  </si>
  <si>
    <t>zestaw komputerowy  (2011r.)</t>
  </si>
  <si>
    <t>Zestaw komputerowy 113D401 Think CentreM58p</t>
  </si>
  <si>
    <t>cyfrowe urządzenie wielofunkcyjne SHARP AR-M256 (2009 r. pok.18)</t>
  </si>
  <si>
    <t>kserokopiarka RICOH AFICO</t>
  </si>
  <si>
    <t>Serwer HP ML 350T4P X3.0 2M/800 + UPS -  2006r.</t>
  </si>
  <si>
    <t>Centrala telefoniczna CCT 1668L – 2006r.</t>
  </si>
  <si>
    <t>nawigacja GPS CLARION MA-P 780AM (2009 r.)</t>
  </si>
  <si>
    <t>projektor BENQ MP623.DLP (2009 r.)</t>
  </si>
  <si>
    <t>sieć LAN wraz ze switchami (część aktyna i pasywna) w budynku UG 2011r.</t>
  </si>
  <si>
    <t>Stacja dysków (płyta, procesor,dysk,obudowa,napęd) - 2012r.</t>
  </si>
  <si>
    <t>aparat cyfrowy PENTAGRAM PHOTON 41 (2003)</t>
  </si>
  <si>
    <t>drukarka laserowa kolor HP pok.18  2009r.</t>
  </si>
  <si>
    <t>drukarka laserowa HP LJ 2055DN (2011)</t>
  </si>
  <si>
    <t>Drukarka laserowa HP LJ 2055DN-inwestycje 2011r.</t>
  </si>
  <si>
    <t>telefon systemowy Slican CTS-202 wraz zkonsolą dodatkową CTS-232(2011r.)</t>
  </si>
  <si>
    <t>kasa fiskalna Posnet Mobil (2008r)</t>
  </si>
  <si>
    <t xml:space="preserve">kasa fiskalna SHARP </t>
  </si>
  <si>
    <t>faks PANASONIC HX-FT 988 (2010 r)</t>
  </si>
  <si>
    <t>komputer G840/4GB/250GB/W7P/AOC943Swn/Office H&amp;B 2012r.</t>
  </si>
  <si>
    <t>tablet Acer Iconia A701 HT.H9XEE.002</t>
  </si>
  <si>
    <t>Notebook MSI CR640-047PL 2012r</t>
  </si>
  <si>
    <t>aparat cyfrowy SONY SLTA37K</t>
  </si>
  <si>
    <t>aparat cyfrowy NIKON L810</t>
  </si>
  <si>
    <t>drukarka EPSON WorkForce PRO 4525DNF/MF</t>
  </si>
  <si>
    <t>drukarka KP LJ P1606dn z kablem USB 1,8m AB</t>
  </si>
  <si>
    <t>sieciowa drukarka laserowa KYOCERA FS-1370</t>
  </si>
  <si>
    <t>drukarka HP LJ PRO 4500 M401 dne (CF399A)</t>
  </si>
  <si>
    <t xml:space="preserve">aparat cyfrowy NIKON D3100+18-55VR </t>
  </si>
  <si>
    <t>komputer HP 3500 i3-3220/15.6/4G/500G/DVDRW/W7P/W8 z oprogram.MS OFFICE 2010 Home&amp;Business PL</t>
  </si>
  <si>
    <t>komputer ThinkCentre E72 i3-3220/4gb/500GB/Win7Pro+Win8Pro wraz  z monitorem LG LCD 20EN33SS-B</t>
  </si>
  <si>
    <t xml:space="preserve">komputer ThinkCentre E72 i3-3220/4gb/500GB/WIin7Pro+Win8Pro wraz z monitorem AOC LCD 22"Led </t>
  </si>
  <si>
    <t>stacja robocza wraz z systemem operacyjnym - 13 szt ('Dell optiplex 7010 )</t>
  </si>
  <si>
    <t>monitor do stacji roboczych - 13 szt DELL</t>
  </si>
  <si>
    <t>zasilacz awaryjny - 2 szt (Cyber Power)</t>
  </si>
  <si>
    <t>serwer do EOD i SD w obudowie RACK - 2 szt</t>
  </si>
  <si>
    <t>monitor do serwera 1 szt DELL</t>
  </si>
  <si>
    <t>przełacznik konsolowy KVM 4 Porty - 1 szt</t>
  </si>
  <si>
    <t>skaner do EOD</t>
  </si>
  <si>
    <t>Urząd Gminy</t>
  </si>
  <si>
    <t>Elektronika ALL RISK</t>
  </si>
  <si>
    <t>Zakład Gospodarki Komunalnej</t>
  </si>
  <si>
    <t>Oprogramowanie</t>
  </si>
  <si>
    <t>WYPOSAŻENIE Razem      Maszyny, urzadzenia, wyposażenie pozostałe, Elektronika</t>
  </si>
  <si>
    <t>Wioska Internetowa</t>
  </si>
  <si>
    <t>Szafa chłodnicza 500l,typ DMP 93115 - 3 szt.</t>
  </si>
  <si>
    <t>Szafa mroźnicza 500l,typ DMP 93117 - 2 szt.</t>
  </si>
  <si>
    <t>Stragan przenośny</t>
  </si>
  <si>
    <t xml:space="preserve">RAZEM WYPOSAŻENIE Gminy </t>
  </si>
  <si>
    <t xml:space="preserve">Karczma w Hucie Szklanej </t>
  </si>
  <si>
    <t xml:space="preserve">Parking w Hucie Szklanej </t>
  </si>
  <si>
    <t>drogomierz M-10 do pomiaru dróg (2014r.)</t>
  </si>
  <si>
    <t>kosa spalinowa SP.BC 430TL</t>
  </si>
  <si>
    <t>telefon z automatyczną sekreatarką i funkcją nagrywania rozmów Gigaset DL500A (2014r.)</t>
  </si>
  <si>
    <t>Firewall typ 1 Netasq U30S s/n;U30SXA0212008A7</t>
  </si>
  <si>
    <t>stacja robocza ACTINA (2014r.) SIPWS</t>
  </si>
  <si>
    <t>klimatyzator naścienny w serwerowni (2014r.)</t>
  </si>
  <si>
    <t>ul. Partyzantów 17</t>
  </si>
  <si>
    <t>Wyposażenie medyczne (aparat do ekg,otoskop,lampa bakterjobójcza,lampa bezcieniowa, aparat ambu)</t>
  </si>
  <si>
    <t>Wyposażenie medyczne (aparat do ekg,otoskop,lampa bakterjobójcza,aparat ambu)</t>
  </si>
  <si>
    <t>ekran elektryczny AVTEK BUSINES 300P</t>
  </si>
  <si>
    <t>Projektor VIVTEK D557W</t>
  </si>
  <si>
    <t>Wyposażenie OSP Bieliny (Wykaz w załączniku)</t>
  </si>
  <si>
    <t>REMIZA OSP BIELINY</t>
  </si>
  <si>
    <t>piec co 75kw (2015r.)</t>
  </si>
  <si>
    <t>urządzenie wielofunk. A3 Sharp DX2500N (2015r.)</t>
  </si>
  <si>
    <t>instalacja teletechniczna-kamery na budynku</t>
  </si>
  <si>
    <t>zestaw komputer. IBM 8422W45 LMDF7LW (ewid.ludnosci)</t>
  </si>
  <si>
    <t>laptop 15" HP ProBool 450 -3 szt (2015r.)</t>
  </si>
  <si>
    <t xml:space="preserve">kontroler domeny FIJITSU Server Primergy </t>
  </si>
  <si>
    <t>streamer LTO-5 zewnętrzny napęd taśmowy Ultim</t>
  </si>
  <si>
    <t xml:space="preserve">serwer Nas Synology </t>
  </si>
  <si>
    <t>stacja robocza NTT All In One WA 961M,I3-4170 win8.14 pro ms office H&amp;B2013</t>
  </si>
  <si>
    <t>Świetlica wiejska w Napękowie:</t>
  </si>
  <si>
    <t>10.</t>
  </si>
  <si>
    <t>-chłodziarka Zanussi ZRA40100WA</t>
  </si>
  <si>
    <t>- stoły rozkładane (14 szt) i krzesła TIPO (100 szt)</t>
  </si>
  <si>
    <t>Utworzenie strefy rekreacji przy ZSS Bieliny:</t>
  </si>
  <si>
    <t>- ławki 16 szt.</t>
  </si>
  <si>
    <t>- kosze 2 szt.</t>
  </si>
  <si>
    <t>laptop FUJITSU LIFEBOOK A555-2szt.</t>
  </si>
  <si>
    <t>stacje robocze z systemem oper. FUJITSU ESPRIMO E520 E85+ (12 szt)</t>
  </si>
  <si>
    <t>monitory 19" AOC E2060Pwda-7 szt.</t>
  </si>
  <si>
    <t>UPS dos tacji roboczej ActiveJetr AJE-450</t>
  </si>
  <si>
    <t>zasilacz awaryjny UPS wolnostojacy OVERLADI 750SP-2szt.</t>
  </si>
  <si>
    <t>skaner A3 Pustek OpticoPro A360</t>
  </si>
  <si>
    <t>laptop Acer Extensa (stan.inform.niejawnej)</t>
  </si>
  <si>
    <t>drukarka Xerox WorkCentre 3025V(stan.inform.niejawnej)</t>
  </si>
  <si>
    <t>drukarka HP LaserJet 1100 (od CPD MSW)</t>
  </si>
  <si>
    <t>skaner HP ScanJet G4050 (od CPD MSW)</t>
  </si>
  <si>
    <t>komputer 1001180633 z monitorem F9LMQS065339 (od MSW)</t>
  </si>
  <si>
    <t>komputer 1001183950 z monitorem F9LMQS064757 (od MSW)</t>
  </si>
  <si>
    <t>skaner CN54KB10YG (od MSW)</t>
  </si>
  <si>
    <t>Referat Usług Komunalnych</t>
  </si>
  <si>
    <t>15.</t>
  </si>
  <si>
    <t>Wyposażenie projektu "Bielińskie stacje wsparcia"</t>
  </si>
  <si>
    <t>Stacja wsparcia - ZSS w Bielinach</t>
  </si>
  <si>
    <t>Komputer Fujitsu Siemens P556 i5/4/500/DVD Win7/10P3yOS z oprzyrządowaniem (mysz, klawiatura)</t>
  </si>
  <si>
    <t>Monitor Fujitsu Siemens E22T-7 LED</t>
  </si>
  <si>
    <t>Urządzenie wielofunkcyjne Oki MC363DN</t>
  </si>
  <si>
    <t xml:space="preserve">Projektor multimedialny BenQ MW529 </t>
  </si>
  <si>
    <t xml:space="preserve">Ekran Avtek Tripod PRO 200 </t>
  </si>
  <si>
    <t>Stacja wsparcia - Strażnica OSP w Lechowie</t>
  </si>
  <si>
    <t>Stacja wsparcia - SP w Hucie Podłysicy</t>
  </si>
  <si>
    <t>Stacja wsparcia - SP w Hucie Nowej</t>
  </si>
  <si>
    <t>Stacja wsparcia - Świetlica w Napękowie</t>
  </si>
  <si>
    <t>Stacja wsparcia - SP w Porąbkach</t>
  </si>
  <si>
    <t>Pozostałe wyposażenie - meble</t>
  </si>
  <si>
    <t>16.</t>
  </si>
  <si>
    <t>ksero Toshiba e-studio 2303AM+Duplex MD-0107ADU</t>
  </si>
  <si>
    <t>komputer stacjionarny z oprzyrządowniem DELL Optiplex 3040SFF i5-6500 4GB,500GB,DVD-RW W7Pro/W10Pro 3YNBD - 5 SZT.</t>
  </si>
  <si>
    <t>przekośny komputer z oprogramowa. LENOVO V510 Microsoft Office 2016 EDU - 4 SZT.</t>
  </si>
  <si>
    <t>Zestaw interaktywny SMART SBM680M+HITACHI CP-CX 251+MEDIATECH MT 3325 -tablica, projektor,głośniki, uchwyt,kabel i zestaw montażowy - 4 komplety</t>
  </si>
  <si>
    <t>Tablet Lenovo TAB 2 A10-30F 10.1" IPS 1280x800 1,3GHz,2GB,16GB WIFI BT- 10 szt.</t>
  </si>
  <si>
    <t>Wyposażenie projektu ""Quo vadis?..."</t>
  </si>
  <si>
    <t>Zespół Szkół                                     Samorządowych w Bielinach</t>
  </si>
  <si>
    <t>17.</t>
  </si>
  <si>
    <t>18.</t>
  </si>
  <si>
    <t>19.</t>
  </si>
  <si>
    <t>20.</t>
  </si>
  <si>
    <t>21.</t>
  </si>
  <si>
    <t>22.</t>
  </si>
  <si>
    <t>23.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</si>
  <si>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</si>
  <si>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</si>
  <si>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</si>
  <si>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</si>
  <si>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</si>
  <si>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</si>
  <si>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</si>
  <si>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</si>
  <si>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</si>
  <si>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</si>
  <si>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</si>
  <si>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</si>
  <si>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</si>
  <si>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piec CO 25kW</t>
  </si>
  <si>
    <t>defibrylator AED SAVER ONE D dwufazowego 200J, zasilanie bateryjnie (2017r)</t>
  </si>
  <si>
    <t>niszczarki Rexel DUO 14 szt. (2017r.)</t>
  </si>
  <si>
    <t>drukarka HP LJ PRO M227dw (2017r.)</t>
  </si>
  <si>
    <t>kosa spalinowa BC 431TL (2017r.)</t>
  </si>
  <si>
    <t>a) wyposażenie Dziennego Klubu Senior+ (2017r.)</t>
  </si>
  <si>
    <t>- kuchnia z płytą grzewczą i piekarnikiem</t>
  </si>
  <si>
    <t xml:space="preserve">- ekspres do kawy </t>
  </si>
  <si>
    <t xml:space="preserve">- Lenovo 320-15 i5/8GB/1TB/FHD/W10Pr/MSOffice2016 -4 szt </t>
  </si>
  <si>
    <t xml:space="preserve">- urządz.wielofunkc.Hewelett -Packard DeskJet In Advantage 4535 ALL-in </t>
  </si>
  <si>
    <t xml:space="preserve">-  radioodtwarzacz PHILIPS AZ787/12 </t>
  </si>
  <si>
    <t xml:space="preserve">- wieszak, szafa aktowa, stół składany, tablica dwustronna magnetyczna obrotowo-jezdna 1500x100 </t>
  </si>
  <si>
    <t xml:space="preserve">- stół do tenisa stołowego+rakietki, stół do gry w piłkarzyki </t>
  </si>
  <si>
    <t xml:space="preserve">- stoły -6 szt., zestaw kuchenny meblowe – 1 szt., stół kuchenny – 1szt. </t>
  </si>
  <si>
    <t xml:space="preserve">- wyposażenie kuchenne (talerze, sztućce, garnki, patelnie, czajniki, deski) </t>
  </si>
  <si>
    <t xml:space="preserve">- lodówka </t>
  </si>
  <si>
    <t xml:space="preserve">- kuchnia elektryczno-gazowa </t>
  </si>
  <si>
    <t xml:space="preserve">-okap kominowy </t>
  </si>
  <si>
    <t>Wyposażenie w budynku po byłej szkole podstawowej w Kakoninie (2017r.):</t>
  </si>
  <si>
    <t>Wyposażenie w projekcie LOWE (budynek Szkoły Podstawowej w Hucie Podłysicy)</t>
  </si>
  <si>
    <t xml:space="preserve">- namiot ECO 6x12 biały okna z maskownicami i ramą przypodłogową </t>
  </si>
  <si>
    <t xml:space="preserve">- notebook LENOVO 10 SERIA 100S-11IBY </t>
  </si>
  <si>
    <t xml:space="preserve">- mobilny system wzmacniający TXA-900DCD </t>
  </si>
  <si>
    <t xml:space="preserve">- nadajnik kieszonkowy TXS-820HSE </t>
  </si>
  <si>
    <t xml:space="preserve">- mikrofon doręczny z nadajnik. </t>
  </si>
  <si>
    <t xml:space="preserve">- mikrofon krawat.z nadajnikiem </t>
  </si>
  <si>
    <t xml:space="preserve">- PAST-120/SW statyw głośnikowy podłog. </t>
  </si>
  <si>
    <t>Huta Podłysica</t>
  </si>
  <si>
    <t>24.</t>
  </si>
  <si>
    <t>Radioodtwarzacz Philips AZ 783</t>
  </si>
  <si>
    <t>pompownia Huta Podłysica</t>
  </si>
  <si>
    <t>pompownia Lechów</t>
  </si>
  <si>
    <t>- zestaw inkasencki Psion Printa</t>
  </si>
  <si>
    <t>Wyposażenie pozostałe</t>
  </si>
  <si>
    <t>Kanalizacja sanitarna Czaplów</t>
  </si>
  <si>
    <t>Szaczególowy 'Wykaz wyposażenia Gmina Bieliny - 2018r.</t>
  </si>
  <si>
    <t>Szczególowy wykaz wyposazenia ZGK</t>
  </si>
  <si>
    <t>25.</t>
  </si>
  <si>
    <t xml:space="preserve">WYPOSAŻENIE, MASZYNY, URZĄDZENIA  ZGK </t>
  </si>
  <si>
    <t xml:space="preserve">WARTOŚCI </t>
  </si>
  <si>
    <t>W LOKALIZACJI</t>
  </si>
  <si>
    <t>WODOCIĄG BIELlNY:</t>
  </si>
  <si>
    <t>- szafa sterownicza elektroenergetyczna suw  Bieliny</t>
  </si>
  <si>
    <t>- odżeleziacz z miszadłem wodno-powietrznym suw Bieliny</t>
  </si>
  <si>
    <t>- chlorator G-53 suw Bieliny</t>
  </si>
  <si>
    <t>- zestaw hydroforowo-pompowy ZHICL 01032H/1999 (2000r.)</t>
  </si>
  <si>
    <t xml:space="preserve">- pompa głębinowa </t>
  </si>
  <si>
    <t>- transformator Tnosn (pompownia Bieliny)</t>
  </si>
  <si>
    <t>- linia kablowa zewnętrzna (2000r.)</t>
  </si>
  <si>
    <t>- zestaw pompowu-hydroforowy</t>
  </si>
  <si>
    <t>- pompa głebinowa GC Bieliny (2000r.)</t>
  </si>
  <si>
    <t>- pompa głębinowa GLS Bieliny (2000r.)</t>
  </si>
  <si>
    <t>-sprężarka 400/1 SOD z filtrem (2000r.)</t>
  </si>
  <si>
    <t>- hydranty przeciwpożarowe</t>
  </si>
  <si>
    <t>- pompa głębinowa do studni Nr 3 GCA.5.04.2.2110</t>
  </si>
  <si>
    <t>- pompa głębinowa (2017r.)</t>
  </si>
  <si>
    <t>- kabel elektroeneretyczny wewnętrzny suw Bieliny (2000r.)</t>
  </si>
  <si>
    <t>- kabel elektroeneretyczny zewnętrzny (30m) suw Bieliny (2000r.)</t>
  </si>
  <si>
    <t>KANALIZACJA SANITARNA CZAPLÓW/ZOFIÓWKA</t>
  </si>
  <si>
    <t>- pompa MS 3-72 Zofiówka</t>
  </si>
  <si>
    <t>- pompa MS2-32R Czaplów</t>
  </si>
  <si>
    <t>WODOCIĄG BELNO:</t>
  </si>
  <si>
    <t>- zautomatyzowane sterowane pompownią</t>
  </si>
  <si>
    <t>- chlorator G-53 suw Belno</t>
  </si>
  <si>
    <t>- pompa głębinowa GC Belno</t>
  </si>
  <si>
    <t>- sprężarka A50-380-240 suw Belno</t>
  </si>
  <si>
    <t>- pompy głębinowe GB</t>
  </si>
  <si>
    <t>- pompa głębinowa HYDROVACUM CCA -studnia awaryjna S-1</t>
  </si>
  <si>
    <t>WODOCIĄG HUTA PODŁYSICA:</t>
  </si>
  <si>
    <t>- pompa do wody pompownia</t>
  </si>
  <si>
    <t>- pompownia wody</t>
  </si>
  <si>
    <t xml:space="preserve">- transformator Tnosonp </t>
  </si>
  <si>
    <t>WODOCIĄG LECHÓW:</t>
  </si>
  <si>
    <t>- sterowanie radiowe pompowni P3</t>
  </si>
  <si>
    <t>OCZYSZCZALNIA BIELINY (2011r.)</t>
  </si>
  <si>
    <t xml:space="preserve">- wirownica wir 2,2kw </t>
  </si>
  <si>
    <t>- urządz.technolog.dmuchawa 2030xES 45/ZP (4kplx21 783,30)</t>
  </si>
  <si>
    <t>- urządz.technolog.osłony dźwiękochłonne (2szt.x12201,60)</t>
  </si>
  <si>
    <t>- urządz.technolog.zestaw do mech.czyszczenia ścieków z sitem i piaskownikiem EC 20 NOGGERA TH</t>
  </si>
  <si>
    <t>- urządz.technolog.Pompa  50 PZM 0,75/RZ-2</t>
  </si>
  <si>
    <t>- urządz.technolog. pompa 65 PZM 2,2/SZ-2 (2 kpl.x4661,70)</t>
  </si>
  <si>
    <t>- urządz.technolog. Pompa 65 PZM 1,1/SZ-4 (3 kpl.x2841,30)</t>
  </si>
  <si>
    <t>- urządz.technolog. Pompa 80 PZM 1,1/KZ-4</t>
  </si>
  <si>
    <t>- urządz.technolog. pompa PZM 32</t>
  </si>
  <si>
    <t>- urządz.technolog. Mieszadło 210 MS 1,1-6 wraz z wyciągarką (3kpl.x9594,00)</t>
  </si>
  <si>
    <t xml:space="preserve">- urządz.technolog. Prasa do odwadniania osadu Monobelt NP 08 wraz z zestawem dozowania polielektrolitu 6 MP 10  - XL  </t>
  </si>
  <si>
    <t>- urządz.technolog. Kompletna stacja zlewna ścieków dowożonych typ STZ</t>
  </si>
  <si>
    <t>- urządz.technolog. Urządzenie pomiarowe przepływu ścieków (2 kpl.x3444,00)</t>
  </si>
  <si>
    <t>- urządz.technolog. Kontener na skratki (2 kpl.x1476,00)</t>
  </si>
  <si>
    <t>- urządz.technolog. Osprzęt elektryczny</t>
  </si>
  <si>
    <t>- urządz.technolog. Tlenomierz z sygnalizatorem poziomu</t>
  </si>
  <si>
    <t>- urządz.technolog. Rozdzielnie elektryczne: AL.</t>
  </si>
  <si>
    <t>- urządz.technolog. Rozdzielnie elektryczne: AM.</t>
  </si>
  <si>
    <t>- urządz.technolog. Rozdzielnie elektryczne: RG.</t>
  </si>
  <si>
    <t>- urządz.technolog. Agregat prądotwórczy QIX 85-80kVA/64kW</t>
  </si>
  <si>
    <t>- urządz.technolog. Bateria kondensatorów ZC</t>
  </si>
  <si>
    <t>- urządz.technolog. Kable i przewody</t>
  </si>
  <si>
    <t>- urządz.technolog. Falownik ATU-31 ( 15 KW)</t>
  </si>
  <si>
    <t>- urządz.technolog. Oświetlenie</t>
  </si>
  <si>
    <t>- urządz.technolog. kompresor (2 szt.)</t>
  </si>
  <si>
    <t>- urządz.technolog. wyłącznik WG</t>
  </si>
  <si>
    <t xml:space="preserve">- urządz.technolog. zestaw pomiarowy ZP </t>
  </si>
  <si>
    <t xml:space="preserve">- urządz.technolog. Drukarka igłowa z portem szeregowym </t>
  </si>
  <si>
    <t>- myjka ciśnieniowa KARCHER HD5/15C wraz z dodatk.wyposażeniem</t>
  </si>
  <si>
    <t>-pompy zatapialnej NURT do osadnika wstępnego (2017r.)</t>
  </si>
  <si>
    <t>- MSV-80-92L -pompa zatapialna (2017r.)</t>
  </si>
  <si>
    <t>- kosa MAKITA EM4350UH 2KM</t>
  </si>
  <si>
    <t>RAZEM:</t>
  </si>
  <si>
    <t xml:space="preserve">ZnakZP 271.12.2018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</si>
</sst>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b/>
      <sz val="9"/>
      <name val="Arial CE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4" fontId="7" fillId="0" borderId="11" xfId="0" applyNumberFormat="1" applyFont="1" applyFill="1" applyBorder="1" applyAlignment="1" quotePrefix="1">
      <alignment vertical="center" wrapText="1"/>
    </xf>
    <xf numFmtId="0" fontId="7" fillId="0" borderId="11" xfId="0" applyFont="1" applyFill="1" applyBorder="1" applyAlignment="1" quotePrefix="1">
      <alignment vertical="center" wrapText="1"/>
    </xf>
    <xf numFmtId="0" fontId="7" fillId="0" borderId="0" xfId="0" applyFont="1" applyFill="1" applyBorder="1" applyAlignment="1" quotePrefix="1">
      <alignment horizontal="left" vertical="center" wrapText="1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9" fillId="0" borderId="11" xfId="52" applyNumberFormat="1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9" fillId="0" borderId="10" xfId="52" applyNumberFormat="1" applyFont="1" applyFill="1" applyBorder="1" applyAlignment="1" quotePrefix="1">
      <alignment horizontal="left" wrapText="1"/>
      <protection/>
    </xf>
    <xf numFmtId="43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49" fontId="9" fillId="0" borderId="14" xfId="52" applyNumberFormat="1" applyFont="1" applyFill="1" applyBorder="1" applyAlignment="1">
      <alignment wrapText="1"/>
      <protection/>
    </xf>
    <xf numFmtId="0" fontId="12" fillId="0" borderId="10" xfId="0" applyFont="1" applyFill="1" applyBorder="1" applyAlignment="1" quotePrefix="1">
      <alignment horizontal="left" vertical="center" wrapText="1"/>
    </xf>
    <xf numFmtId="4" fontId="10" fillId="0" borderId="15" xfId="0" applyNumberFormat="1" applyFont="1" applyFill="1" applyBorder="1" applyAlignment="1">
      <alignment horizontal="right" vertical="center"/>
    </xf>
    <xf numFmtId="43" fontId="7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9" fontId="15" fillId="0" borderId="10" xfId="52" applyNumberFormat="1" applyFont="1" applyFill="1" applyBorder="1" applyAlignment="1" quotePrefix="1">
      <alignment horizontal="left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right" vertical="center"/>
    </xf>
    <xf numFmtId="43" fontId="8" fillId="0" borderId="12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4" fontId="14" fillId="0" borderId="15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49" fontId="15" fillId="0" borderId="10" xfId="52" applyNumberFormat="1" applyFont="1" applyFill="1" applyBorder="1" applyAlignment="1">
      <alignment wrapText="1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49" fontId="9" fillId="0" borderId="10" xfId="52" applyNumberFormat="1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right" vertical="center"/>
    </xf>
    <xf numFmtId="43" fontId="13" fillId="0" borderId="12" xfId="0" applyNumberFormat="1" applyFont="1" applyFill="1" applyBorder="1" applyAlignment="1" quotePrefix="1">
      <alignment horizontal="center" vertical="center" wrapText="1"/>
    </xf>
    <xf numFmtId="49" fontId="15" fillId="0" borderId="14" xfId="52" applyNumberFormat="1" applyFont="1" applyFill="1" applyBorder="1" applyAlignment="1" quotePrefix="1">
      <alignment horizontal="left" wrapText="1"/>
      <protection/>
    </xf>
    <xf numFmtId="0" fontId="7" fillId="0" borderId="0" xfId="0" applyFont="1" applyFill="1" applyAlignment="1">
      <alignment/>
    </xf>
    <xf numFmtId="49" fontId="7" fillId="0" borderId="14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5" fillId="0" borderId="10" xfId="52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 applyAlignment="1" quotePrefix="1">
      <alignment horizontal="left" wrapText="1"/>
      <protection/>
    </xf>
    <xf numFmtId="49" fontId="8" fillId="0" borderId="14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9" fillId="0" borderId="10" xfId="52" applyFont="1" applyFill="1" applyBorder="1" applyAlignment="1">
      <alignment wrapText="1"/>
      <protection/>
    </xf>
    <xf numFmtId="0" fontId="8" fillId="0" borderId="0" xfId="0" applyFont="1" applyFill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 quotePrefix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 quotePrefix="1">
      <alignment horizontal="left" wrapText="1"/>
    </xf>
    <xf numFmtId="4" fontId="8" fillId="0" borderId="18" xfId="0" applyNumberFormat="1" applyFont="1" applyFill="1" applyBorder="1" applyAlignment="1">
      <alignment horizontal="right" vertical="center"/>
    </xf>
    <xf numFmtId="4" fontId="3" fillId="0" borderId="10" xfId="52" applyNumberFormat="1" applyFont="1" applyFill="1" applyBorder="1" applyAlignment="1">
      <alignment horizontal="right" vertical="center"/>
      <protection/>
    </xf>
    <xf numFmtId="0" fontId="15" fillId="0" borderId="10" xfId="52" applyFont="1" applyFill="1" applyBorder="1" applyAlignment="1">
      <alignment/>
      <protection/>
    </xf>
    <xf numFmtId="0" fontId="15" fillId="0" borderId="10" xfId="52" applyFont="1" applyFill="1" applyBorder="1" applyAlignment="1">
      <alignment horizontal="left" wrapText="1"/>
      <protection/>
    </xf>
    <xf numFmtId="0" fontId="15" fillId="0" borderId="10" xfId="52" applyFont="1" applyFill="1" applyBorder="1" applyAlignment="1">
      <alignment vertical="center"/>
      <protection/>
    </xf>
    <xf numFmtId="43" fontId="15" fillId="0" borderId="10" xfId="52" applyNumberFormat="1" applyFont="1" applyFill="1" applyBorder="1" applyAlignment="1">
      <alignment horizontal="right" vertical="center"/>
      <protection/>
    </xf>
    <xf numFmtId="43" fontId="13" fillId="0" borderId="10" xfId="0" applyNumberFormat="1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43" fontId="7" fillId="0" borderId="13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wrapText="1"/>
    </xf>
    <xf numFmtId="43" fontId="7" fillId="0" borderId="16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 quotePrefix="1">
      <alignment horizontal="left" wrapText="1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 quotePrefix="1">
      <alignment horizontal="left" wrapText="1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17" fillId="0" borderId="10" xfId="0" applyNumberFormat="1" applyFont="1" applyFill="1" applyBorder="1" applyAlignment="1" quotePrefix="1">
      <alignment horizontal="left" wrapText="1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4" fontId="9" fillId="0" borderId="10" xfId="52" applyNumberFormat="1" applyFont="1" applyFill="1" applyBorder="1" applyAlignment="1">
      <alignment horizontal="right" vertical="center"/>
      <protection/>
    </xf>
    <xf numFmtId="0" fontId="14" fillId="0" borderId="1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43" fontId="14" fillId="0" borderId="10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3" fontId="0" fillId="0" borderId="0" xfId="0" applyNumberFormat="1" applyFont="1" applyFill="1" applyAlignment="1">
      <alignment horizontal="right" vertical="center"/>
    </xf>
    <xf numFmtId="49" fontId="15" fillId="0" borderId="10" xfId="52" applyNumberFormat="1" applyFont="1" applyFill="1" applyBorder="1" applyAlignment="1">
      <alignment horizontal="left" wrapText="1"/>
      <protection/>
    </xf>
    <xf numFmtId="43" fontId="4" fillId="0" borderId="16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horizontal="right" vertical="center"/>
    </xf>
    <xf numFmtId="43" fontId="14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0" fillId="0" borderId="10" xfId="0" applyNumberFormat="1" applyFont="1" applyFill="1" applyBorder="1" applyAlignment="1">
      <alignment horizontal="right" vertical="center"/>
    </xf>
    <xf numFmtId="43" fontId="14" fillId="0" borderId="16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 horizontal="right" vertical="center"/>
    </xf>
    <xf numFmtId="43" fontId="8" fillId="0" borderId="10" xfId="0" applyNumberFormat="1" applyFont="1" applyFill="1" applyBorder="1" applyAlignment="1">
      <alignment horizontal="center" vertical="center"/>
    </xf>
    <xf numFmtId="43" fontId="9" fillId="0" borderId="10" xfId="52" applyNumberFormat="1" applyFont="1" applyFill="1" applyBorder="1" applyAlignment="1">
      <alignment horizontal="center" vertical="center"/>
      <protection/>
    </xf>
    <xf numFmtId="4" fontId="8" fillId="0" borderId="18" xfId="0" applyNumberFormat="1" applyFont="1" applyFill="1" applyBorder="1" applyAlignment="1">
      <alignment horizontal="center" vertical="center"/>
    </xf>
    <xf numFmtId="43" fontId="7" fillId="0" borderId="10" xfId="0" applyNumberFormat="1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left" wrapText="1"/>
    </xf>
    <xf numFmtId="0" fontId="4" fillId="0" borderId="16" xfId="0" applyFont="1" applyFill="1" applyBorder="1" applyAlignment="1" quotePrefix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 quotePrefix="1">
      <alignment horizontal="left" vertical="center" wrapText="1"/>
    </xf>
    <xf numFmtId="43" fontId="14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/>
    </xf>
    <xf numFmtId="43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3" fontId="0" fillId="0" borderId="10" xfId="0" applyNumberFormat="1" applyFont="1" applyFill="1" applyBorder="1" applyAlignment="1">
      <alignment horizontal="left" vertical="center" wrapText="1"/>
    </xf>
    <xf numFmtId="43" fontId="15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43" fontId="15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 quotePrefix="1">
      <alignment horizontal="left" vertical="center" wrapText="1"/>
    </xf>
    <xf numFmtId="43" fontId="22" fillId="0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3" fontId="8" fillId="0" borderId="12" xfId="0" applyNumberFormat="1" applyFont="1" applyFill="1" applyBorder="1" applyAlignment="1">
      <alignment horizontal="right" vertical="center"/>
    </xf>
    <xf numFmtId="43" fontId="8" fillId="0" borderId="13" xfId="0" applyNumberFormat="1" applyFont="1" applyFill="1" applyBorder="1" applyAlignment="1">
      <alignment horizontal="right" vertical="center"/>
    </xf>
    <xf numFmtId="43" fontId="8" fillId="0" borderId="16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43" fontId="4" fillId="0" borderId="1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4" fontId="9" fillId="0" borderId="21" xfId="52" applyNumberFormat="1" applyFont="1" applyFill="1" applyBorder="1" applyAlignment="1">
      <alignment horizontal="right" vertical="center"/>
      <protection/>
    </xf>
    <xf numFmtId="4" fontId="9" fillId="0" borderId="22" xfId="52" applyNumberFormat="1" applyFont="1" applyFill="1" applyBorder="1" applyAlignment="1">
      <alignment horizontal="right" vertical="center"/>
      <protection/>
    </xf>
    <xf numFmtId="4" fontId="9" fillId="0" borderId="15" xfId="52" applyNumberFormat="1" applyFont="1" applyFill="1" applyBorder="1" applyAlignment="1">
      <alignment horizontal="right" vertical="center"/>
      <protection/>
    </xf>
    <xf numFmtId="43" fontId="7" fillId="0" borderId="12" xfId="0" applyNumberFormat="1" applyFont="1" applyFill="1" applyBorder="1" applyAlignment="1">
      <alignment horizontal="right" vertical="center"/>
    </xf>
    <xf numFmtId="43" fontId="7" fillId="0" borderId="13" xfId="0" applyNumberFormat="1" applyFont="1" applyFill="1" applyBorder="1" applyAlignment="1">
      <alignment horizontal="right" vertical="center"/>
    </xf>
    <xf numFmtId="0" fontId="9" fillId="0" borderId="12" xfId="52" applyFont="1" applyFill="1" applyBorder="1" applyAlignment="1" quotePrefix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43" fontId="15" fillId="0" borderId="10" xfId="52" applyNumberFormat="1" applyFont="1" applyFill="1" applyBorder="1" applyAlignment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 quotePrefix="1">
      <alignment horizontal="left" wrapText="1"/>
    </xf>
    <xf numFmtId="49" fontId="14" fillId="0" borderId="10" xfId="0" applyNumberFormat="1" applyFont="1" applyFill="1" applyBorder="1" applyAlignment="1">
      <alignment horizontal="left" wrapText="1"/>
    </xf>
    <xf numFmtId="0" fontId="9" fillId="0" borderId="10" xfId="52" applyFont="1" applyFill="1" applyBorder="1" applyAlignment="1">
      <alignment horizontal="center" vertical="center"/>
      <protection/>
    </xf>
    <xf numFmtId="43" fontId="13" fillId="0" borderId="12" xfId="0" applyNumberFormat="1" applyFont="1" applyFill="1" applyBorder="1" applyAlignment="1" quotePrefix="1">
      <alignment horizontal="center" vertical="center" wrapText="1"/>
    </xf>
    <xf numFmtId="43" fontId="13" fillId="0" borderId="13" xfId="0" applyNumberFormat="1" applyFont="1" applyFill="1" applyBorder="1" applyAlignment="1" quotePrefix="1">
      <alignment horizontal="center" vertical="center" wrapText="1"/>
    </xf>
    <xf numFmtId="43" fontId="13" fillId="0" borderId="16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9" fillId="0" borderId="12" xfId="52" applyFont="1" applyFill="1" applyBorder="1" applyAlignment="1">
      <alignment horizontal="center" vertical="center" wrapText="1"/>
      <protection/>
    </xf>
    <xf numFmtId="4" fontId="10" fillId="0" borderId="22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0" fontId="15" fillId="0" borderId="12" xfId="52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43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 wrapText="1"/>
    </xf>
    <xf numFmtId="43" fontId="8" fillId="0" borderId="12" xfId="0" applyNumberFormat="1" applyFont="1" applyFill="1" applyBorder="1" applyAlignment="1">
      <alignment horizontal="center" vertical="center"/>
    </xf>
    <xf numFmtId="43" fontId="8" fillId="0" borderId="13" xfId="0" applyNumberFormat="1" applyFont="1" applyFill="1" applyBorder="1" applyAlignment="1">
      <alignment horizontal="center" vertical="center"/>
    </xf>
    <xf numFmtId="43" fontId="8" fillId="0" borderId="1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3" fontId="7" fillId="0" borderId="16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13" xfId="52" applyFont="1" applyFill="1" applyBorder="1" applyAlignment="1" quotePrefix="1">
      <alignment horizontal="center" vertical="center" wrapText="1"/>
      <protection/>
    </xf>
    <xf numFmtId="0" fontId="9" fillId="0" borderId="16" xfId="52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0\AppData\Local\Microsoft\Windows\Temporary%20Internet%20Files\Content.Outlook\D3W26LH7\Zalacznik%20nr%201C%20-%20Wyposazenie%20Bieliny%20OSP%20BIELI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2 - Wyposażenie"/>
    </sheetNames>
    <sheetDataSet>
      <sheetData sheetId="0">
        <row r="38">
          <cell r="G38">
            <v>41320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7">
      <selection activeCell="G38" sqref="G38:G39"/>
    </sheetView>
  </sheetViews>
  <sheetFormatPr defaultColWidth="9.140625" defaultRowHeight="12.75"/>
  <cols>
    <col min="2" max="2" width="36.421875" style="0" customWidth="1"/>
    <col min="3" max="3" width="20.8515625" style="0" customWidth="1"/>
    <col min="4" max="4" width="23.28125" style="0" customWidth="1"/>
  </cols>
  <sheetData>
    <row r="1" spans="2:4" ht="15.75">
      <c r="B1" s="154" t="s">
        <v>293</v>
      </c>
      <c r="C1" s="154"/>
      <c r="D1" s="154"/>
    </row>
    <row r="2" spans="1:4" ht="30">
      <c r="A2" s="155" t="s">
        <v>294</v>
      </c>
      <c r="B2" s="6" t="s">
        <v>295</v>
      </c>
      <c r="C2" s="136" t="s">
        <v>296</v>
      </c>
      <c r="D2" s="137" t="s">
        <v>297</v>
      </c>
    </row>
    <row r="3" spans="1:4" ht="15.75">
      <c r="A3" s="155"/>
      <c r="B3" s="138" t="s">
        <v>298</v>
      </c>
      <c r="C3" s="139"/>
      <c r="D3" s="140">
        <f>SUM(C4:C19)</f>
        <v>265454.50000000006</v>
      </c>
    </row>
    <row r="4" spans="1:4" ht="24">
      <c r="A4" s="155"/>
      <c r="B4" s="141" t="s">
        <v>299</v>
      </c>
      <c r="C4" s="142">
        <v>33224.67</v>
      </c>
      <c r="D4" s="137"/>
    </row>
    <row r="5" spans="1:4" ht="24">
      <c r="A5" s="155"/>
      <c r="B5" s="141" t="s">
        <v>300</v>
      </c>
      <c r="C5" s="142">
        <v>16390.04</v>
      </c>
      <c r="D5" s="143"/>
    </row>
    <row r="6" spans="1:4" ht="12.75">
      <c r="A6" s="155"/>
      <c r="B6" s="141" t="s">
        <v>301</v>
      </c>
      <c r="C6" s="142">
        <v>1267.36</v>
      </c>
      <c r="D6" s="144"/>
    </row>
    <row r="7" spans="1:4" ht="24">
      <c r="A7" s="155"/>
      <c r="B7" s="62" t="s">
        <v>302</v>
      </c>
      <c r="C7" s="142">
        <v>68068.69</v>
      </c>
      <c r="D7" s="144"/>
    </row>
    <row r="8" spans="1:4" ht="12.75">
      <c r="A8" s="155"/>
      <c r="B8" s="141" t="s">
        <v>303</v>
      </c>
      <c r="C8" s="142">
        <v>11009.96</v>
      </c>
      <c r="D8" s="145"/>
    </row>
    <row r="9" spans="1:4" ht="12.75">
      <c r="A9" s="155"/>
      <c r="B9" s="141" t="s">
        <v>304</v>
      </c>
      <c r="C9" s="142">
        <v>13334</v>
      </c>
      <c r="D9" s="145"/>
    </row>
    <row r="10" spans="1:4" ht="12.75">
      <c r="A10" s="155"/>
      <c r="B10" s="141" t="s">
        <v>305</v>
      </c>
      <c r="C10" s="142">
        <v>19238.78</v>
      </c>
      <c r="D10" s="145"/>
    </row>
    <row r="11" spans="1:4" ht="12.75">
      <c r="A11" s="155"/>
      <c r="B11" s="141" t="s">
        <v>306</v>
      </c>
      <c r="C11" s="142">
        <v>8276.64</v>
      </c>
      <c r="D11" s="145"/>
    </row>
    <row r="12" spans="1:4" ht="12.75">
      <c r="A12" s="155"/>
      <c r="B12" s="141" t="s">
        <v>307</v>
      </c>
      <c r="C12" s="142">
        <v>9647.26</v>
      </c>
      <c r="D12" s="145"/>
    </row>
    <row r="13" spans="1:4" ht="12.75">
      <c r="A13" s="155"/>
      <c r="B13" s="141" t="s">
        <v>308</v>
      </c>
      <c r="C13" s="142">
        <v>7024.29</v>
      </c>
      <c r="D13" s="145"/>
    </row>
    <row r="14" spans="1:4" ht="12.75">
      <c r="A14" s="155"/>
      <c r="B14" s="141" t="s">
        <v>309</v>
      </c>
      <c r="C14" s="142">
        <v>6368.07</v>
      </c>
      <c r="D14" s="145"/>
    </row>
    <row r="15" spans="1:4" ht="12.75">
      <c r="A15" s="155"/>
      <c r="B15" s="141" t="s">
        <v>310</v>
      </c>
      <c r="C15" s="146">
        <v>34722.6</v>
      </c>
      <c r="D15" s="145"/>
    </row>
    <row r="16" spans="1:4" ht="24">
      <c r="A16" s="155"/>
      <c r="B16" s="62" t="s">
        <v>311</v>
      </c>
      <c r="C16" s="142">
        <v>10821.35</v>
      </c>
      <c r="D16" s="145"/>
    </row>
    <row r="17" spans="1:4" ht="12.75">
      <c r="A17" s="155"/>
      <c r="B17" s="62" t="s">
        <v>312</v>
      </c>
      <c r="C17" s="142">
        <v>7294.44</v>
      </c>
      <c r="D17" s="145"/>
    </row>
    <row r="18" spans="1:4" ht="24">
      <c r="A18" s="155"/>
      <c r="B18" s="62" t="s">
        <v>313</v>
      </c>
      <c r="C18" s="142">
        <v>10516.35</v>
      </c>
      <c r="D18" s="145"/>
    </row>
    <row r="19" spans="1:4" ht="24">
      <c r="A19" s="155"/>
      <c r="B19" s="62" t="s">
        <v>314</v>
      </c>
      <c r="C19" s="142">
        <v>8250</v>
      </c>
      <c r="D19" s="145"/>
    </row>
    <row r="20" spans="1:4" ht="31.5">
      <c r="A20" s="155"/>
      <c r="B20" s="138" t="s">
        <v>315</v>
      </c>
      <c r="C20" s="147"/>
      <c r="D20" s="143">
        <f>SUM(C21:C22)</f>
        <v>16137</v>
      </c>
    </row>
    <row r="21" spans="1:4" ht="12.75">
      <c r="A21" s="155"/>
      <c r="B21" s="62" t="s">
        <v>316</v>
      </c>
      <c r="C21" s="142">
        <v>10417</v>
      </c>
      <c r="D21" s="145"/>
    </row>
    <row r="22" spans="1:4" ht="12.75">
      <c r="A22" s="155"/>
      <c r="B22" s="62" t="s">
        <v>317</v>
      </c>
      <c r="C22" s="142">
        <v>5720</v>
      </c>
      <c r="D22" s="145"/>
    </row>
    <row r="23" spans="1:4" ht="15.75">
      <c r="A23" s="155"/>
      <c r="B23" s="148" t="s">
        <v>318</v>
      </c>
      <c r="C23" s="139"/>
      <c r="D23" s="143">
        <f>SUM(C24:C30)</f>
        <v>62851.85</v>
      </c>
    </row>
    <row r="24" spans="1:4" ht="24">
      <c r="A24" s="155"/>
      <c r="B24" s="141" t="s">
        <v>319</v>
      </c>
      <c r="C24" s="142">
        <v>22354.44</v>
      </c>
      <c r="D24" s="145"/>
    </row>
    <row r="25" spans="1:4" ht="12.75">
      <c r="A25" s="155"/>
      <c r="B25" s="141" t="s">
        <v>320</v>
      </c>
      <c r="C25" s="142">
        <v>1202.42</v>
      </c>
      <c r="D25" s="145"/>
    </row>
    <row r="26" spans="1:4" ht="12.75">
      <c r="A26" s="155"/>
      <c r="B26" s="141" t="s">
        <v>321</v>
      </c>
      <c r="C26" s="142">
        <v>5987</v>
      </c>
      <c r="D26" s="145"/>
    </row>
    <row r="27" spans="1:4" ht="12.75">
      <c r="A27" s="155"/>
      <c r="B27" s="141" t="s">
        <v>322</v>
      </c>
      <c r="C27" s="142">
        <v>3487.03</v>
      </c>
      <c r="D27" s="145"/>
    </row>
    <row r="28" spans="1:4" ht="12.75">
      <c r="A28" s="155"/>
      <c r="B28" s="141" t="s">
        <v>323</v>
      </c>
      <c r="C28" s="142">
        <v>4809.7</v>
      </c>
      <c r="D28" s="145"/>
    </row>
    <row r="29" spans="1:4" ht="12.75">
      <c r="A29" s="155"/>
      <c r="B29" s="141" t="s">
        <v>321</v>
      </c>
      <c r="C29" s="142">
        <v>9647.26</v>
      </c>
      <c r="D29" s="145"/>
    </row>
    <row r="30" spans="1:4" ht="24">
      <c r="A30" s="155"/>
      <c r="B30" s="141" t="s">
        <v>324</v>
      </c>
      <c r="C30" s="142">
        <v>15364</v>
      </c>
      <c r="D30" s="145"/>
    </row>
    <row r="31" spans="1:4" ht="31.5">
      <c r="A31" s="155"/>
      <c r="B31" s="148" t="s">
        <v>325</v>
      </c>
      <c r="C31" s="139"/>
      <c r="D31" s="143">
        <f>SUM(C32:C34)</f>
        <v>16938.42</v>
      </c>
    </row>
    <row r="32" spans="1:4" ht="12.75">
      <c r="A32" s="155"/>
      <c r="B32" s="141" t="s">
        <v>326</v>
      </c>
      <c r="C32" s="142">
        <v>3150.91</v>
      </c>
      <c r="D32" s="145"/>
    </row>
    <row r="33" spans="1:4" ht="12.75">
      <c r="A33" s="155"/>
      <c r="B33" s="141" t="s">
        <v>327</v>
      </c>
      <c r="C33" s="142"/>
      <c r="D33" s="145"/>
    </row>
    <row r="34" spans="1:4" ht="12.75">
      <c r="A34" s="155"/>
      <c r="B34" s="141" t="s">
        <v>328</v>
      </c>
      <c r="C34" s="142">
        <v>13787.51</v>
      </c>
      <c r="D34" s="145"/>
    </row>
    <row r="35" spans="1:4" ht="15.75">
      <c r="A35" s="155"/>
      <c r="B35" s="148" t="s">
        <v>329</v>
      </c>
      <c r="C35" s="147"/>
      <c r="D35" s="149">
        <v>12926.41</v>
      </c>
    </row>
    <row r="36" spans="1:4" ht="15.75">
      <c r="A36" s="155"/>
      <c r="B36" s="141" t="s">
        <v>330</v>
      </c>
      <c r="C36" s="149">
        <v>12926.41</v>
      </c>
      <c r="D36" s="145"/>
    </row>
    <row r="37" spans="1:4" ht="31.5">
      <c r="A37" s="155"/>
      <c r="B37" s="138" t="s">
        <v>331</v>
      </c>
      <c r="C37" s="150"/>
      <c r="D37" s="143">
        <f>SUM(C38:C69)</f>
        <v>1007045.4900000002</v>
      </c>
    </row>
    <row r="38" spans="1:4" ht="12.75">
      <c r="A38" s="155"/>
      <c r="B38" s="141" t="s">
        <v>332</v>
      </c>
      <c r="C38" s="142">
        <v>5710.82</v>
      </c>
      <c r="D38" s="145"/>
    </row>
    <row r="39" spans="1:4" ht="24">
      <c r="A39" s="155"/>
      <c r="B39" s="62" t="s">
        <v>333</v>
      </c>
      <c r="C39" s="142">
        <f>21783.3*4</f>
        <v>87133.2</v>
      </c>
      <c r="D39" s="145"/>
    </row>
    <row r="40" spans="1:4" ht="24">
      <c r="A40" s="155"/>
      <c r="B40" s="62" t="s">
        <v>334</v>
      </c>
      <c r="C40" s="142">
        <f>12201.6*2</f>
        <v>24403.2</v>
      </c>
      <c r="D40" s="145"/>
    </row>
    <row r="41" spans="1:4" ht="36">
      <c r="A41" s="155"/>
      <c r="B41" s="62" t="s">
        <v>335</v>
      </c>
      <c r="C41" s="142">
        <v>187267.5</v>
      </c>
      <c r="D41" s="145"/>
    </row>
    <row r="42" spans="1:4" ht="24">
      <c r="A42" s="155"/>
      <c r="B42" s="62" t="s">
        <v>336</v>
      </c>
      <c r="C42" s="142">
        <v>3075</v>
      </c>
      <c r="D42" s="145"/>
    </row>
    <row r="43" spans="1:4" ht="24">
      <c r="A43" s="155"/>
      <c r="B43" s="62" t="s">
        <v>337</v>
      </c>
      <c r="C43" s="142">
        <f>2*4661.7</f>
        <v>9323.4</v>
      </c>
      <c r="D43" s="145"/>
    </row>
    <row r="44" spans="1:4" ht="24">
      <c r="A44" s="155"/>
      <c r="B44" s="62" t="s">
        <v>338</v>
      </c>
      <c r="C44" s="142">
        <f>3*2841.3</f>
        <v>8523.900000000001</v>
      </c>
      <c r="D44" s="145"/>
    </row>
    <row r="45" spans="1:4" ht="24">
      <c r="A45" s="155"/>
      <c r="B45" s="62" t="s">
        <v>339</v>
      </c>
      <c r="C45" s="142">
        <v>3419.4</v>
      </c>
      <c r="D45" s="145"/>
    </row>
    <row r="46" spans="1:4" ht="12.75">
      <c r="A46" s="155"/>
      <c r="B46" s="62" t="s">
        <v>340</v>
      </c>
      <c r="C46" s="142">
        <v>996.3</v>
      </c>
      <c r="D46" s="145"/>
    </row>
    <row r="47" spans="1:4" ht="24">
      <c r="A47" s="155"/>
      <c r="B47" s="62" t="s">
        <v>341</v>
      </c>
      <c r="C47" s="142">
        <f>3*9594</f>
        <v>28782</v>
      </c>
      <c r="D47" s="145"/>
    </row>
    <row r="48" spans="1:4" ht="36">
      <c r="A48" s="155"/>
      <c r="B48" s="62" t="s">
        <v>342</v>
      </c>
      <c r="C48" s="142">
        <v>222765.3</v>
      </c>
      <c r="D48" s="145"/>
    </row>
    <row r="49" spans="1:4" ht="24">
      <c r="A49" s="155"/>
      <c r="B49" s="62" t="s">
        <v>343</v>
      </c>
      <c r="C49" s="142">
        <v>62730</v>
      </c>
      <c r="D49" s="145"/>
    </row>
    <row r="50" spans="1:4" ht="24">
      <c r="A50" s="155"/>
      <c r="B50" s="62" t="s">
        <v>344</v>
      </c>
      <c r="C50" s="142">
        <f>2*3444</f>
        <v>6888</v>
      </c>
      <c r="D50" s="145"/>
    </row>
    <row r="51" spans="1:4" ht="24">
      <c r="A51" s="155"/>
      <c r="B51" s="62" t="s">
        <v>345</v>
      </c>
      <c r="C51" s="142">
        <f>2*1476</f>
        <v>2952</v>
      </c>
      <c r="D51" s="145"/>
    </row>
    <row r="52" spans="1:4" ht="12.75">
      <c r="A52" s="155"/>
      <c r="B52" s="62" t="s">
        <v>346</v>
      </c>
      <c r="C52" s="142">
        <f>22823.8</f>
        <v>22823.8</v>
      </c>
      <c r="D52" s="145"/>
    </row>
    <row r="53" spans="1:4" ht="24">
      <c r="A53" s="155"/>
      <c r="B53" s="62" t="s">
        <v>347</v>
      </c>
      <c r="C53" s="142">
        <v>11758.8</v>
      </c>
      <c r="D53" s="145"/>
    </row>
    <row r="54" spans="1:4" ht="24">
      <c r="A54" s="155"/>
      <c r="B54" s="62" t="s">
        <v>348</v>
      </c>
      <c r="C54" s="142">
        <v>12915</v>
      </c>
      <c r="D54" s="145"/>
    </row>
    <row r="55" spans="1:4" ht="24">
      <c r="A55" s="155"/>
      <c r="B55" s="62" t="s">
        <v>349</v>
      </c>
      <c r="C55" s="142">
        <v>39360</v>
      </c>
      <c r="D55" s="145"/>
    </row>
    <row r="56" spans="1:4" ht="24">
      <c r="A56" s="155"/>
      <c r="B56" s="62" t="s">
        <v>350</v>
      </c>
      <c r="C56" s="142">
        <v>15375</v>
      </c>
      <c r="D56" s="145"/>
    </row>
    <row r="57" spans="1:4" ht="24">
      <c r="A57" s="155"/>
      <c r="B57" s="62" t="s">
        <v>351</v>
      </c>
      <c r="C57" s="142">
        <v>76875</v>
      </c>
      <c r="D57" s="145"/>
    </row>
    <row r="58" spans="1:4" ht="24">
      <c r="A58" s="155"/>
      <c r="B58" s="62" t="s">
        <v>352</v>
      </c>
      <c r="C58" s="142">
        <v>5535</v>
      </c>
      <c r="D58" s="145"/>
    </row>
    <row r="59" spans="1:4" ht="12.75">
      <c r="A59" s="155"/>
      <c r="B59" s="62" t="s">
        <v>353</v>
      </c>
      <c r="C59" s="142">
        <v>93250</v>
      </c>
      <c r="D59" s="145"/>
    </row>
    <row r="60" spans="1:4" ht="24">
      <c r="A60" s="155"/>
      <c r="B60" s="62" t="s">
        <v>354</v>
      </c>
      <c r="C60" s="142">
        <v>16283.9</v>
      </c>
      <c r="D60" s="145"/>
    </row>
    <row r="61" spans="1:4" ht="12.75">
      <c r="A61" s="155"/>
      <c r="B61" s="62" t="s">
        <v>355</v>
      </c>
      <c r="C61" s="142">
        <v>8560</v>
      </c>
      <c r="D61" s="145"/>
    </row>
    <row r="62" spans="1:4" ht="12.75">
      <c r="A62" s="155"/>
      <c r="B62" s="62" t="s">
        <v>356</v>
      </c>
      <c r="C62" s="142">
        <v>16284.78</v>
      </c>
      <c r="D62" s="145"/>
    </row>
    <row r="63" spans="1:4" ht="12.75">
      <c r="A63" s="155"/>
      <c r="B63" s="62" t="s">
        <v>357</v>
      </c>
      <c r="C63" s="142">
        <v>1518.02</v>
      </c>
      <c r="D63" s="145"/>
    </row>
    <row r="64" spans="1:4" ht="12.75">
      <c r="A64" s="155"/>
      <c r="B64" s="62" t="s">
        <v>358</v>
      </c>
      <c r="C64" s="142">
        <v>7444.64</v>
      </c>
      <c r="D64" s="145"/>
    </row>
    <row r="65" spans="1:4" ht="24">
      <c r="A65" s="155"/>
      <c r="B65" s="62" t="s">
        <v>359</v>
      </c>
      <c r="C65" s="142">
        <v>1968</v>
      </c>
      <c r="D65" s="145"/>
    </row>
    <row r="66" spans="1:4" ht="24">
      <c r="A66" s="155"/>
      <c r="B66" s="62" t="s">
        <v>360</v>
      </c>
      <c r="C66" s="142">
        <f>2450+1398</f>
        <v>3848</v>
      </c>
      <c r="D66" s="145"/>
    </row>
    <row r="67" spans="1:4" ht="24">
      <c r="A67" s="155"/>
      <c r="B67" s="62" t="s">
        <v>361</v>
      </c>
      <c r="C67" s="142">
        <v>5245.02</v>
      </c>
      <c r="D67" s="145"/>
    </row>
    <row r="68" spans="1:4" ht="12.75">
      <c r="A68" s="155"/>
      <c r="B68" s="62" t="s">
        <v>362</v>
      </c>
      <c r="C68" s="142">
        <v>11981.51</v>
      </c>
      <c r="D68" s="145"/>
    </row>
    <row r="69" spans="1:4" ht="12.75">
      <c r="A69" s="155"/>
      <c r="B69" s="141" t="s">
        <v>363</v>
      </c>
      <c r="C69" s="142">
        <v>2049</v>
      </c>
      <c r="D69" s="145"/>
    </row>
    <row r="70" spans="1:4" ht="15.75">
      <c r="A70" s="155"/>
      <c r="B70" s="151" t="s">
        <v>364</v>
      </c>
      <c r="C70" s="152">
        <f>SUM(C4:C69)</f>
        <v>1381353.6700000002</v>
      </c>
      <c r="D70" s="153">
        <f>SUM(D3:D69)</f>
        <v>1381353.6700000002</v>
      </c>
    </row>
  </sheetData>
  <sheetProtection/>
  <mergeCells count="2">
    <mergeCell ref="B1:D1"/>
    <mergeCell ref="A2:A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4"/>
  <sheetViews>
    <sheetView tabSelected="1" view="pageBreakPreview" zoomScaleNormal="80" zoomScaleSheetLayoutView="100" workbookViewId="0" topLeftCell="A1">
      <selection activeCell="A1" sqref="A1:F2"/>
    </sheetView>
  </sheetViews>
  <sheetFormatPr defaultColWidth="9.140625" defaultRowHeight="12.75"/>
  <cols>
    <col min="1" max="1" width="3.8515625" style="1" customWidth="1"/>
    <col min="2" max="2" width="65.57421875" style="102" customWidth="1"/>
    <col min="3" max="3" width="16.57421875" style="103" customWidth="1"/>
    <col min="4" max="4" width="20.00390625" style="115" customWidth="1"/>
    <col min="5" max="5" width="17.57421875" style="116" customWidth="1"/>
    <col min="6" max="6" width="18.00390625" style="106" customWidth="1"/>
    <col min="7" max="7" width="49.28125" style="2" customWidth="1"/>
    <col min="8" max="8" width="9.28125" style="3" customWidth="1"/>
    <col min="9" max="9" width="12.421875" style="3" customWidth="1"/>
    <col min="10" max="10" width="11.8515625" style="4" customWidth="1"/>
    <col min="11" max="11" width="9.140625" style="3" customWidth="1"/>
    <col min="12" max="12" width="9.28125" style="3" customWidth="1"/>
    <col min="13" max="13" width="12.28125" style="3" customWidth="1"/>
    <col min="14" max="14" width="11.7109375" style="4" customWidth="1"/>
    <col min="15" max="15" width="11.8515625" style="3" customWidth="1"/>
    <col min="16" max="16" width="10.00390625" style="3" customWidth="1"/>
    <col min="17" max="17" width="14.28125" style="3" customWidth="1"/>
    <col min="18" max="18" width="15.00390625" style="3" customWidth="1"/>
    <col min="19" max="19" width="9.140625" style="3" customWidth="1"/>
    <col min="20" max="16384" width="9.140625" style="2" customWidth="1"/>
  </cols>
  <sheetData>
    <row r="1" spans="1:6" ht="12.75" customHeight="1">
      <c r="A1" s="214" t="s">
        <v>365</v>
      </c>
      <c r="B1" s="215"/>
      <c r="C1" s="215"/>
      <c r="D1" s="215"/>
      <c r="E1" s="215"/>
      <c r="F1" s="216"/>
    </row>
    <row r="2" spans="1:6" ht="13.5" customHeight="1" thickBot="1">
      <c r="A2" s="217"/>
      <c r="B2" s="217"/>
      <c r="C2" s="217"/>
      <c r="D2" s="217"/>
      <c r="E2" s="217"/>
      <c r="F2" s="218"/>
    </row>
    <row r="3" spans="1:6" ht="16.5" thickBot="1">
      <c r="A3" s="203" t="s">
        <v>292</v>
      </c>
      <c r="B3" s="204"/>
      <c r="C3" s="204"/>
      <c r="D3" s="205"/>
      <c r="E3" s="205"/>
      <c r="F3" s="206"/>
    </row>
    <row r="4" spans="2:19" s="5" customFormat="1" ht="74.25" customHeight="1">
      <c r="B4" s="6" t="s">
        <v>108</v>
      </c>
      <c r="C4" s="7" t="s">
        <v>0</v>
      </c>
      <c r="D4" s="8" t="s">
        <v>164</v>
      </c>
      <c r="E4" s="9" t="s">
        <v>109</v>
      </c>
      <c r="F4" s="129" t="s">
        <v>161</v>
      </c>
      <c r="H4" s="10"/>
      <c r="I4" s="11"/>
      <c r="J4" s="10"/>
      <c r="K4" s="12"/>
      <c r="L4" s="10"/>
      <c r="M4" s="11"/>
      <c r="N4" s="10"/>
      <c r="O4" s="12"/>
      <c r="P4" s="12"/>
      <c r="Q4" s="13"/>
      <c r="R4" s="13"/>
      <c r="S4" s="12"/>
    </row>
    <row r="5" spans="1:19" s="49" customFormat="1" ht="15">
      <c r="A5" s="158" t="s">
        <v>244</v>
      </c>
      <c r="B5" s="50" t="s">
        <v>16</v>
      </c>
      <c r="C5" s="168" t="s">
        <v>1</v>
      </c>
      <c r="D5" s="14"/>
      <c r="E5" s="63"/>
      <c r="F5" s="3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s="24" customFormat="1" ht="15">
      <c r="A6" s="160"/>
      <c r="B6" s="64" t="s">
        <v>36</v>
      </c>
      <c r="C6" s="172"/>
      <c r="D6" s="14">
        <v>3100</v>
      </c>
      <c r="E6" s="14">
        <v>3100</v>
      </c>
      <c r="F6" s="23"/>
      <c r="H6" s="19"/>
      <c r="I6" s="19"/>
      <c r="J6" s="19"/>
      <c r="K6" s="25"/>
      <c r="L6" s="19"/>
      <c r="M6" s="19"/>
      <c r="N6" s="19"/>
      <c r="O6" s="25"/>
      <c r="P6" s="25"/>
      <c r="Q6" s="25"/>
      <c r="R6" s="25"/>
      <c r="S6" s="25"/>
    </row>
    <row r="7" spans="1:19" s="49" customFormat="1" ht="15.75">
      <c r="A7" s="158" t="s">
        <v>245</v>
      </c>
      <c r="B7" s="33" t="s">
        <v>184</v>
      </c>
      <c r="C7" s="172"/>
      <c r="D7" s="14"/>
      <c r="E7" s="198">
        <f>D8+D9</f>
        <v>84193.25</v>
      </c>
      <c r="F7" s="3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49" customFormat="1" ht="15.75">
      <c r="A8" s="159"/>
      <c r="B8" s="56" t="s">
        <v>185</v>
      </c>
      <c r="C8" s="172"/>
      <c r="D8" s="14">
        <v>31888.2</v>
      </c>
      <c r="E8" s="199"/>
      <c r="F8" s="3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49" customFormat="1" ht="15.75">
      <c r="A9" s="159"/>
      <c r="B9" s="56" t="s">
        <v>187</v>
      </c>
      <c r="C9" s="172"/>
      <c r="D9" s="14">
        <v>52305.05</v>
      </c>
      <c r="E9" s="200"/>
      <c r="F9" s="3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49" customFormat="1" ht="15.75">
      <c r="A10" s="160"/>
      <c r="B10" s="48" t="s">
        <v>183</v>
      </c>
      <c r="C10" s="172"/>
      <c r="D10" s="14">
        <v>152496</v>
      </c>
      <c r="E10" s="14">
        <f>D10</f>
        <v>152496</v>
      </c>
      <c r="F10" s="3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49" customFormat="1" ht="15">
      <c r="A11" s="158" t="s">
        <v>246</v>
      </c>
      <c r="B11" s="50" t="s">
        <v>17</v>
      </c>
      <c r="C11" s="172"/>
      <c r="D11" s="14"/>
      <c r="E11" s="170">
        <f>SUM(D12:D16)</f>
        <v>62792</v>
      </c>
      <c r="F11" s="3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24" customFormat="1" ht="15">
      <c r="A12" s="159"/>
      <c r="B12" s="57" t="s">
        <v>23</v>
      </c>
      <c r="C12" s="172"/>
      <c r="D12" s="14">
        <v>37292</v>
      </c>
      <c r="E12" s="187"/>
      <c r="F12" s="23"/>
      <c r="H12" s="19"/>
      <c r="I12" s="19"/>
      <c r="J12" s="19"/>
      <c r="K12" s="25"/>
      <c r="L12" s="19"/>
      <c r="M12" s="19"/>
      <c r="N12" s="19"/>
      <c r="O12" s="25"/>
      <c r="P12" s="25"/>
      <c r="Q12" s="25"/>
      <c r="R12" s="25"/>
      <c r="S12" s="25"/>
    </row>
    <row r="13" spans="1:19" s="24" customFormat="1" ht="15.75">
      <c r="A13" s="159"/>
      <c r="B13" s="22" t="s">
        <v>37</v>
      </c>
      <c r="C13" s="172"/>
      <c r="D13" s="14">
        <v>12202</v>
      </c>
      <c r="E13" s="187"/>
      <c r="F13" s="23"/>
      <c r="H13" s="19"/>
      <c r="I13" s="19"/>
      <c r="J13" s="19"/>
      <c r="K13" s="25"/>
      <c r="L13" s="19"/>
      <c r="M13" s="19"/>
      <c r="N13" s="19"/>
      <c r="O13" s="25"/>
      <c r="P13" s="25"/>
      <c r="Q13" s="58"/>
      <c r="R13" s="58"/>
      <c r="S13" s="25"/>
    </row>
    <row r="14" spans="1:19" s="24" customFormat="1" ht="15.75">
      <c r="A14" s="159"/>
      <c r="B14" s="22" t="s">
        <v>38</v>
      </c>
      <c r="C14" s="172"/>
      <c r="D14" s="14">
        <v>1298</v>
      </c>
      <c r="E14" s="187"/>
      <c r="F14" s="23"/>
      <c r="H14" s="19"/>
      <c r="I14" s="19"/>
      <c r="J14" s="19"/>
      <c r="K14" s="25"/>
      <c r="L14" s="19"/>
      <c r="M14" s="19"/>
      <c r="N14" s="19"/>
      <c r="O14" s="25"/>
      <c r="P14" s="25"/>
      <c r="Q14" s="25"/>
      <c r="R14" s="25"/>
      <c r="S14" s="25"/>
    </row>
    <row r="15" spans="1:19" s="24" customFormat="1" ht="31.5">
      <c r="A15" s="159"/>
      <c r="B15" s="22" t="s">
        <v>179</v>
      </c>
      <c r="C15" s="172"/>
      <c r="D15" s="14">
        <v>6000</v>
      </c>
      <c r="E15" s="187"/>
      <c r="F15" s="23"/>
      <c r="H15" s="19"/>
      <c r="I15" s="19"/>
      <c r="J15" s="19"/>
      <c r="K15" s="25"/>
      <c r="L15" s="19"/>
      <c r="M15" s="19"/>
      <c r="N15" s="19"/>
      <c r="O15" s="25"/>
      <c r="P15" s="25"/>
      <c r="Q15" s="25"/>
      <c r="R15" s="25"/>
      <c r="S15" s="25"/>
    </row>
    <row r="16" spans="1:19" s="24" customFormat="1" ht="15.75">
      <c r="A16" s="160"/>
      <c r="B16" s="22" t="s">
        <v>290</v>
      </c>
      <c r="C16" s="172"/>
      <c r="D16" s="14">
        <v>6000</v>
      </c>
      <c r="E16" s="187"/>
      <c r="F16" s="23"/>
      <c r="H16" s="19"/>
      <c r="I16" s="19"/>
      <c r="J16" s="19"/>
      <c r="K16" s="25"/>
      <c r="L16" s="19"/>
      <c r="M16" s="19"/>
      <c r="N16" s="19"/>
      <c r="O16" s="25"/>
      <c r="P16" s="25"/>
      <c r="Q16" s="25"/>
      <c r="R16" s="25"/>
      <c r="S16" s="25"/>
    </row>
    <row r="17" spans="1:19" s="49" customFormat="1" ht="30">
      <c r="A17" s="158" t="s">
        <v>247</v>
      </c>
      <c r="B17" s="50" t="s">
        <v>7</v>
      </c>
      <c r="C17" s="172"/>
      <c r="D17" s="14"/>
      <c r="E17" s="52"/>
      <c r="F17" s="3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s="24" customFormat="1" ht="15.75">
      <c r="A18" s="159"/>
      <c r="B18" s="59" t="s">
        <v>99</v>
      </c>
      <c r="C18" s="172"/>
      <c r="D18" s="17">
        <v>3494</v>
      </c>
      <c r="E18" s="170">
        <f>SUM(D18:D21)</f>
        <v>5664.4400000000005</v>
      </c>
      <c r="F18" s="211"/>
      <c r="H18" s="19"/>
      <c r="I18" s="19"/>
      <c r="J18" s="19"/>
      <c r="K18" s="25"/>
      <c r="L18" s="19"/>
      <c r="M18" s="19"/>
      <c r="N18" s="19"/>
      <c r="O18" s="25"/>
      <c r="P18" s="25"/>
      <c r="Q18" s="25"/>
      <c r="R18" s="25"/>
      <c r="S18" s="25"/>
    </row>
    <row r="19" spans="1:19" s="24" customFormat="1" ht="15.75">
      <c r="A19" s="159"/>
      <c r="B19" s="59" t="s">
        <v>100</v>
      </c>
      <c r="C19" s="172"/>
      <c r="D19" s="17">
        <v>1497</v>
      </c>
      <c r="E19" s="181"/>
      <c r="F19" s="212"/>
      <c r="H19" s="19"/>
      <c r="I19" s="19"/>
      <c r="J19" s="19"/>
      <c r="K19" s="25"/>
      <c r="L19" s="19"/>
      <c r="M19" s="19"/>
      <c r="N19" s="19"/>
      <c r="O19" s="25"/>
      <c r="P19" s="25"/>
      <c r="Q19" s="25"/>
      <c r="R19" s="25"/>
      <c r="S19" s="25"/>
    </row>
    <row r="20" spans="1:19" s="24" customFormat="1" ht="15.75">
      <c r="A20" s="159"/>
      <c r="B20" s="59" t="s">
        <v>102</v>
      </c>
      <c r="C20" s="172"/>
      <c r="D20" s="17">
        <v>475.8</v>
      </c>
      <c r="E20" s="181"/>
      <c r="F20" s="212"/>
      <c r="H20" s="19"/>
      <c r="I20" s="19"/>
      <c r="J20" s="19"/>
      <c r="K20" s="25"/>
      <c r="L20" s="19"/>
      <c r="M20" s="19"/>
      <c r="N20" s="19"/>
      <c r="O20" s="25"/>
      <c r="P20" s="25"/>
      <c r="Q20" s="25"/>
      <c r="R20" s="25"/>
      <c r="S20" s="25"/>
    </row>
    <row r="21" spans="1:19" s="24" customFormat="1" ht="15.75">
      <c r="A21" s="159"/>
      <c r="B21" s="59" t="s">
        <v>103</v>
      </c>
      <c r="C21" s="172"/>
      <c r="D21" s="17">
        <v>197.64</v>
      </c>
      <c r="E21" s="181"/>
      <c r="F21" s="213"/>
      <c r="H21" s="19"/>
      <c r="I21" s="19"/>
      <c r="J21" s="19"/>
      <c r="K21" s="25"/>
      <c r="L21" s="19"/>
      <c r="M21" s="19"/>
      <c r="N21" s="19"/>
      <c r="O21" s="25"/>
      <c r="P21" s="25"/>
      <c r="Q21" s="25"/>
      <c r="R21" s="25"/>
      <c r="S21" s="25"/>
    </row>
    <row r="22" spans="1:19" s="24" customFormat="1" ht="15.75">
      <c r="A22" s="160"/>
      <c r="B22" s="59" t="s">
        <v>101</v>
      </c>
      <c r="C22" s="172"/>
      <c r="D22" s="17">
        <v>3025.6</v>
      </c>
      <c r="E22" s="60"/>
      <c r="F22" s="127">
        <f>D22</f>
        <v>3025.6</v>
      </c>
      <c r="H22" s="19"/>
      <c r="I22" s="19"/>
      <c r="J22" s="19"/>
      <c r="K22" s="25"/>
      <c r="L22" s="19"/>
      <c r="M22" s="19"/>
      <c r="N22" s="19"/>
      <c r="O22" s="25"/>
      <c r="P22" s="25"/>
      <c r="Q22" s="25"/>
      <c r="R22" s="25"/>
      <c r="S22" s="25"/>
    </row>
    <row r="23" spans="1:19" s="49" customFormat="1" ht="15">
      <c r="A23" s="158" t="s">
        <v>248</v>
      </c>
      <c r="B23" s="50" t="s">
        <v>18</v>
      </c>
      <c r="C23" s="172"/>
      <c r="D23" s="14"/>
      <c r="E23" s="52"/>
      <c r="F23" s="12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24" customFormat="1" ht="15.75">
      <c r="A24" s="159"/>
      <c r="B24" s="44" t="s">
        <v>96</v>
      </c>
      <c r="C24" s="172"/>
      <c r="D24" s="17">
        <v>1476</v>
      </c>
      <c r="E24" s="207"/>
      <c r="F24" s="209">
        <f>SUM(D24:D25)</f>
        <v>13432</v>
      </c>
      <c r="H24" s="19"/>
      <c r="I24" s="19"/>
      <c r="J24" s="19"/>
      <c r="K24" s="25"/>
      <c r="L24" s="19"/>
      <c r="M24" s="19"/>
      <c r="N24" s="19"/>
      <c r="O24" s="25"/>
      <c r="P24" s="25"/>
      <c r="Q24" s="25"/>
      <c r="R24" s="25"/>
      <c r="S24" s="25"/>
    </row>
    <row r="25" spans="1:19" s="24" customFormat="1" ht="15.75">
      <c r="A25" s="159"/>
      <c r="B25" s="44" t="s">
        <v>97</v>
      </c>
      <c r="C25" s="172"/>
      <c r="D25" s="17">
        <v>11956</v>
      </c>
      <c r="E25" s="208"/>
      <c r="F25" s="209"/>
      <c r="H25" s="19"/>
      <c r="I25" s="19"/>
      <c r="J25" s="19"/>
      <c r="K25" s="25"/>
      <c r="L25" s="19"/>
      <c r="M25" s="19"/>
      <c r="N25" s="19"/>
      <c r="O25" s="25"/>
      <c r="P25" s="25"/>
      <c r="Q25" s="25"/>
      <c r="R25" s="25"/>
      <c r="S25" s="25"/>
    </row>
    <row r="26" spans="1:19" s="24" customFormat="1" ht="15.75">
      <c r="A26" s="159"/>
      <c r="B26" s="44" t="s">
        <v>181</v>
      </c>
      <c r="C26" s="172"/>
      <c r="D26" s="17">
        <v>2337</v>
      </c>
      <c r="E26" s="65"/>
      <c r="F26" s="128">
        <f>D26</f>
        <v>2337</v>
      </c>
      <c r="H26" s="19"/>
      <c r="I26" s="19"/>
      <c r="J26" s="19"/>
      <c r="K26" s="25"/>
      <c r="L26" s="19"/>
      <c r="M26" s="19"/>
      <c r="N26" s="19"/>
      <c r="O26" s="25"/>
      <c r="P26" s="25"/>
      <c r="Q26" s="25"/>
      <c r="R26" s="25"/>
      <c r="S26" s="25"/>
    </row>
    <row r="27" spans="1:19" s="24" customFormat="1" ht="15.75">
      <c r="A27" s="159"/>
      <c r="B27" s="44" t="s">
        <v>182</v>
      </c>
      <c r="C27" s="172"/>
      <c r="D27" s="17">
        <v>3075</v>
      </c>
      <c r="E27" s="65"/>
      <c r="F27" s="128">
        <f>D27</f>
        <v>3075</v>
      </c>
      <c r="H27" s="19"/>
      <c r="I27" s="19"/>
      <c r="J27" s="19"/>
      <c r="K27" s="25"/>
      <c r="L27" s="19"/>
      <c r="M27" s="19"/>
      <c r="N27" s="19"/>
      <c r="O27" s="25"/>
      <c r="P27" s="25"/>
      <c r="Q27" s="25"/>
      <c r="R27" s="25"/>
      <c r="S27" s="25"/>
    </row>
    <row r="28" spans="1:19" s="24" customFormat="1" ht="15.75">
      <c r="A28" s="159"/>
      <c r="B28" s="44" t="s">
        <v>98</v>
      </c>
      <c r="C28" s="172"/>
      <c r="D28" s="17">
        <v>36957.409999999996</v>
      </c>
      <c r="E28" s="65">
        <f>D28</f>
        <v>36957.409999999996</v>
      </c>
      <c r="F28" s="126"/>
      <c r="H28" s="19"/>
      <c r="I28" s="19"/>
      <c r="J28" s="19"/>
      <c r="K28" s="25"/>
      <c r="L28" s="19"/>
      <c r="M28" s="19"/>
      <c r="N28" s="19"/>
      <c r="O28" s="25"/>
      <c r="P28" s="25"/>
      <c r="Q28" s="25"/>
      <c r="R28" s="25"/>
      <c r="S28" s="25"/>
    </row>
    <row r="29" spans="1:19" s="24" customFormat="1" ht="15.75">
      <c r="A29" s="160"/>
      <c r="B29" s="22" t="s">
        <v>262</v>
      </c>
      <c r="C29" s="172"/>
      <c r="D29" s="17"/>
      <c r="E29" s="17"/>
      <c r="F29" s="126"/>
      <c r="H29" s="19"/>
      <c r="I29" s="19"/>
      <c r="J29" s="19"/>
      <c r="K29" s="25"/>
      <c r="L29" s="19"/>
      <c r="M29" s="19"/>
      <c r="N29" s="19"/>
      <c r="O29" s="25"/>
      <c r="P29" s="25"/>
      <c r="Q29" s="25"/>
      <c r="R29" s="25"/>
      <c r="S29" s="25"/>
    </row>
    <row r="30" spans="1:19" s="24" customFormat="1" ht="15.75">
      <c r="A30" s="26"/>
      <c r="B30" s="27" t="s">
        <v>263</v>
      </c>
      <c r="C30" s="172"/>
      <c r="D30" s="17">
        <v>1707</v>
      </c>
      <c r="E30" s="17">
        <f>D30</f>
        <v>1707</v>
      </c>
      <c r="F30" s="126"/>
      <c r="H30" s="19"/>
      <c r="I30" s="19"/>
      <c r="J30" s="19"/>
      <c r="K30" s="25"/>
      <c r="L30" s="19"/>
      <c r="M30" s="19"/>
      <c r="N30" s="19"/>
      <c r="O30" s="25"/>
      <c r="P30" s="25"/>
      <c r="Q30" s="25"/>
      <c r="R30" s="25"/>
      <c r="S30" s="25"/>
    </row>
    <row r="31" spans="1:19" s="24" customFormat="1" ht="15.75">
      <c r="A31" s="26"/>
      <c r="B31" s="21" t="s">
        <v>264</v>
      </c>
      <c r="C31" s="172"/>
      <c r="D31" s="17">
        <v>1710</v>
      </c>
      <c r="E31" s="17">
        <f>D31</f>
        <v>1710</v>
      </c>
      <c r="F31" s="126"/>
      <c r="H31" s="19"/>
      <c r="I31" s="19"/>
      <c r="J31" s="19"/>
      <c r="K31" s="25"/>
      <c r="L31" s="19"/>
      <c r="M31" s="19"/>
      <c r="N31" s="19"/>
      <c r="O31" s="25"/>
      <c r="P31" s="25"/>
      <c r="Q31" s="25"/>
      <c r="R31" s="25"/>
      <c r="S31" s="25"/>
    </row>
    <row r="32" spans="1:19" s="24" customFormat="1" ht="15.75">
      <c r="A32" s="26"/>
      <c r="B32" s="21" t="s">
        <v>265</v>
      </c>
      <c r="C32" s="172"/>
      <c r="D32" s="17">
        <v>13940.68</v>
      </c>
      <c r="E32" s="17"/>
      <c r="F32" s="126">
        <f>D32</f>
        <v>13940.68</v>
      </c>
      <c r="H32" s="19"/>
      <c r="I32" s="19"/>
      <c r="J32" s="19"/>
      <c r="K32" s="25"/>
      <c r="L32" s="19"/>
      <c r="M32" s="19"/>
      <c r="N32" s="19"/>
      <c r="O32" s="25"/>
      <c r="P32" s="25"/>
      <c r="Q32" s="25"/>
      <c r="R32" s="25"/>
      <c r="S32" s="25"/>
    </row>
    <row r="33" spans="1:19" s="24" customFormat="1" ht="30">
      <c r="A33" s="26"/>
      <c r="B33" s="21" t="s">
        <v>266</v>
      </c>
      <c r="C33" s="172"/>
      <c r="D33" s="17">
        <v>339.86</v>
      </c>
      <c r="E33" s="17"/>
      <c r="F33" s="126">
        <f>D33</f>
        <v>339.86</v>
      </c>
      <c r="H33" s="19"/>
      <c r="I33" s="19"/>
      <c r="J33" s="19"/>
      <c r="K33" s="25"/>
      <c r="L33" s="19"/>
      <c r="M33" s="19"/>
      <c r="N33" s="19"/>
      <c r="O33" s="25"/>
      <c r="P33" s="25"/>
      <c r="Q33" s="25"/>
      <c r="R33" s="25"/>
      <c r="S33" s="25"/>
    </row>
    <row r="34" spans="1:19" s="24" customFormat="1" ht="15.75">
      <c r="A34" s="26"/>
      <c r="B34" s="21" t="s">
        <v>267</v>
      </c>
      <c r="C34" s="172"/>
      <c r="D34" s="17">
        <v>438.9</v>
      </c>
      <c r="E34" s="17"/>
      <c r="F34" s="23">
        <f>D34</f>
        <v>438.9</v>
      </c>
      <c r="H34" s="19"/>
      <c r="I34" s="19"/>
      <c r="J34" s="19"/>
      <c r="K34" s="25"/>
      <c r="L34" s="19"/>
      <c r="M34" s="19"/>
      <c r="N34" s="19"/>
      <c r="O34" s="25"/>
      <c r="P34" s="25"/>
      <c r="Q34" s="25"/>
      <c r="R34" s="25"/>
      <c r="S34" s="25"/>
    </row>
    <row r="35" spans="1:19" s="24" customFormat="1" ht="30">
      <c r="A35" s="26"/>
      <c r="B35" s="21" t="s">
        <v>268</v>
      </c>
      <c r="C35" s="169"/>
      <c r="D35" s="17">
        <v>5601.37</v>
      </c>
      <c r="E35" s="17">
        <f>D35</f>
        <v>5601.37</v>
      </c>
      <c r="F35" s="23"/>
      <c r="H35" s="19"/>
      <c r="I35" s="19"/>
      <c r="J35" s="19"/>
      <c r="K35" s="25"/>
      <c r="L35" s="19"/>
      <c r="M35" s="19"/>
      <c r="N35" s="19"/>
      <c r="O35" s="25"/>
      <c r="P35" s="25"/>
      <c r="Q35" s="25"/>
      <c r="R35" s="25"/>
      <c r="S35" s="25"/>
    </row>
    <row r="36" spans="1:19" s="49" customFormat="1" ht="15">
      <c r="A36" s="158" t="s">
        <v>249</v>
      </c>
      <c r="B36" s="50" t="s">
        <v>19</v>
      </c>
      <c r="C36" s="168" t="s">
        <v>2</v>
      </c>
      <c r="D36" s="14"/>
      <c r="E36" s="52"/>
      <c r="F36" s="3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s="24" customFormat="1" ht="15.75">
      <c r="A37" s="160"/>
      <c r="B37" s="22" t="s">
        <v>104</v>
      </c>
      <c r="C37" s="169"/>
      <c r="D37" s="14">
        <f>'[1]Zał. nr 2 - Wyposażenie'!$G$38</f>
        <v>41320</v>
      </c>
      <c r="E37" s="14">
        <f>D37</f>
        <v>41320</v>
      </c>
      <c r="F37" s="23"/>
      <c r="H37" s="19"/>
      <c r="I37" s="19"/>
      <c r="J37" s="19"/>
      <c r="K37" s="25"/>
      <c r="L37" s="19"/>
      <c r="M37" s="19"/>
      <c r="N37" s="19"/>
      <c r="O37" s="25"/>
      <c r="P37" s="25"/>
      <c r="Q37" s="25"/>
      <c r="R37" s="25"/>
      <c r="S37" s="25"/>
    </row>
    <row r="38" spans="1:19" s="49" customFormat="1" ht="15">
      <c r="A38" s="158" t="s">
        <v>250</v>
      </c>
      <c r="B38" s="50" t="s">
        <v>20</v>
      </c>
      <c r="C38" s="51" t="s">
        <v>3</v>
      </c>
      <c r="D38" s="14"/>
      <c r="E38" s="14"/>
      <c r="F38" s="3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s="24" customFormat="1" ht="15.75">
      <c r="A39" s="160"/>
      <c r="B39" s="22" t="s">
        <v>105</v>
      </c>
      <c r="C39" s="53"/>
      <c r="D39" s="14">
        <v>39886</v>
      </c>
      <c r="E39" s="14">
        <f>D39</f>
        <v>39886</v>
      </c>
      <c r="F39" s="23"/>
      <c r="H39" s="19"/>
      <c r="I39" s="19"/>
      <c r="J39" s="19"/>
      <c r="K39" s="25"/>
      <c r="L39" s="19"/>
      <c r="M39" s="19"/>
      <c r="N39" s="19"/>
      <c r="O39" s="25"/>
      <c r="P39" s="25"/>
      <c r="Q39" s="25"/>
      <c r="R39" s="25"/>
      <c r="S39" s="25"/>
    </row>
    <row r="40" spans="1:19" s="49" customFormat="1" ht="15">
      <c r="A40" s="158" t="s">
        <v>251</v>
      </c>
      <c r="B40" s="50" t="s">
        <v>21</v>
      </c>
      <c r="C40" s="168" t="s">
        <v>4</v>
      </c>
      <c r="D40" s="14"/>
      <c r="E40" s="14"/>
      <c r="F40" s="3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s="24" customFormat="1" ht="15">
      <c r="A41" s="159"/>
      <c r="B41" s="57" t="s">
        <v>24</v>
      </c>
      <c r="C41" s="172"/>
      <c r="D41" s="14">
        <v>2012.52</v>
      </c>
      <c r="E41" s="170">
        <f>SUM(D41:D52)</f>
        <v>38099.48</v>
      </c>
      <c r="F41" s="23"/>
      <c r="H41" s="19"/>
      <c r="I41" s="19"/>
      <c r="J41" s="19"/>
      <c r="K41" s="25"/>
      <c r="L41" s="19"/>
      <c r="M41" s="19"/>
      <c r="N41" s="19"/>
      <c r="O41" s="25"/>
      <c r="P41" s="25"/>
      <c r="Q41" s="25"/>
      <c r="R41" s="25"/>
      <c r="S41" s="25"/>
    </row>
    <row r="42" spans="1:19" s="24" customFormat="1" ht="15">
      <c r="A42" s="159"/>
      <c r="B42" s="64" t="s">
        <v>26</v>
      </c>
      <c r="C42" s="172"/>
      <c r="D42" s="14">
        <v>372.69</v>
      </c>
      <c r="E42" s="170"/>
      <c r="F42" s="23"/>
      <c r="H42" s="19"/>
      <c r="I42" s="19"/>
      <c r="J42" s="19"/>
      <c r="K42" s="25"/>
      <c r="L42" s="19"/>
      <c r="M42" s="19"/>
      <c r="N42" s="19"/>
      <c r="O42" s="25"/>
      <c r="P42" s="25"/>
      <c r="Q42" s="25"/>
      <c r="R42" s="25"/>
      <c r="S42" s="25"/>
    </row>
    <row r="43" spans="1:19" s="24" customFormat="1" ht="15">
      <c r="A43" s="159"/>
      <c r="B43" s="64" t="s">
        <v>25</v>
      </c>
      <c r="C43" s="172"/>
      <c r="D43" s="14">
        <v>1739.24</v>
      </c>
      <c r="E43" s="170"/>
      <c r="F43" s="23"/>
      <c r="H43" s="19"/>
      <c r="I43" s="19"/>
      <c r="J43" s="19"/>
      <c r="K43" s="25"/>
      <c r="L43" s="19"/>
      <c r="M43" s="19"/>
      <c r="N43" s="19"/>
      <c r="O43" s="25"/>
      <c r="P43" s="25"/>
      <c r="Q43" s="25"/>
      <c r="R43" s="25"/>
      <c r="S43" s="25"/>
    </row>
    <row r="44" spans="1:19" s="24" customFormat="1" ht="15">
      <c r="A44" s="159"/>
      <c r="B44" s="64" t="s">
        <v>27</v>
      </c>
      <c r="C44" s="172"/>
      <c r="D44" s="14">
        <v>838.55</v>
      </c>
      <c r="E44" s="170"/>
      <c r="F44" s="23"/>
      <c r="H44" s="19"/>
      <c r="I44" s="19"/>
      <c r="J44" s="19"/>
      <c r="K44" s="25"/>
      <c r="L44" s="19"/>
      <c r="M44" s="19"/>
      <c r="N44" s="19"/>
      <c r="O44" s="25"/>
      <c r="P44" s="25"/>
      <c r="Q44" s="25"/>
      <c r="R44" s="25"/>
      <c r="S44" s="25"/>
    </row>
    <row r="45" spans="1:19" s="24" customFormat="1" ht="15">
      <c r="A45" s="159"/>
      <c r="B45" s="57" t="s">
        <v>28</v>
      </c>
      <c r="C45" s="172"/>
      <c r="D45" s="14">
        <v>761.36</v>
      </c>
      <c r="E45" s="170"/>
      <c r="F45" s="23"/>
      <c r="H45" s="19"/>
      <c r="I45" s="19"/>
      <c r="J45" s="19"/>
      <c r="K45" s="25"/>
      <c r="L45" s="19"/>
      <c r="M45" s="19"/>
      <c r="N45" s="19"/>
      <c r="O45" s="25"/>
      <c r="P45" s="25"/>
      <c r="Q45" s="25"/>
      <c r="R45" s="25"/>
      <c r="S45" s="25"/>
    </row>
    <row r="46" spans="1:19" s="24" customFormat="1" ht="15">
      <c r="A46" s="159"/>
      <c r="B46" s="57" t="s">
        <v>29</v>
      </c>
      <c r="C46" s="172"/>
      <c r="D46" s="14">
        <v>10171.52</v>
      </c>
      <c r="E46" s="170"/>
      <c r="F46" s="23"/>
      <c r="H46" s="19"/>
      <c r="I46" s="19"/>
      <c r="J46" s="19"/>
      <c r="K46" s="25"/>
      <c r="L46" s="19"/>
      <c r="M46" s="19"/>
      <c r="N46" s="19"/>
      <c r="O46" s="25"/>
      <c r="P46" s="25"/>
      <c r="Q46" s="25"/>
      <c r="R46" s="25"/>
      <c r="S46" s="25"/>
    </row>
    <row r="47" spans="1:19" s="24" customFormat="1" ht="15">
      <c r="A47" s="159"/>
      <c r="B47" s="57" t="s">
        <v>30</v>
      </c>
      <c r="C47" s="172"/>
      <c r="D47" s="14">
        <v>9292.36</v>
      </c>
      <c r="E47" s="170"/>
      <c r="F47" s="23"/>
      <c r="H47" s="19"/>
      <c r="I47" s="19"/>
      <c r="J47" s="19"/>
      <c r="K47" s="25"/>
      <c r="L47" s="19"/>
      <c r="M47" s="19"/>
      <c r="N47" s="19"/>
      <c r="O47" s="25"/>
      <c r="P47" s="25"/>
      <c r="Q47" s="25"/>
      <c r="R47" s="25"/>
      <c r="S47" s="25"/>
    </row>
    <row r="48" spans="1:19" s="24" customFormat="1" ht="15">
      <c r="A48" s="159"/>
      <c r="B48" s="57" t="s">
        <v>31</v>
      </c>
      <c r="C48" s="172"/>
      <c r="D48" s="14">
        <v>3478.44</v>
      </c>
      <c r="E48" s="170"/>
      <c r="F48" s="23"/>
      <c r="H48" s="19"/>
      <c r="I48" s="19"/>
      <c r="J48" s="19"/>
      <c r="K48" s="25"/>
      <c r="L48" s="19"/>
      <c r="M48" s="19"/>
      <c r="N48" s="19"/>
      <c r="O48" s="25"/>
      <c r="P48" s="25"/>
      <c r="Q48" s="25"/>
      <c r="R48" s="25"/>
      <c r="S48" s="25"/>
    </row>
    <row r="49" spans="1:19" s="24" customFormat="1" ht="15">
      <c r="A49" s="159"/>
      <c r="B49" s="57" t="s">
        <v>32</v>
      </c>
      <c r="C49" s="172"/>
      <c r="D49" s="14">
        <v>1242.3</v>
      </c>
      <c r="E49" s="170"/>
      <c r="F49" s="23"/>
      <c r="H49" s="19"/>
      <c r="I49" s="19"/>
      <c r="J49" s="19"/>
      <c r="K49" s="25"/>
      <c r="L49" s="19"/>
      <c r="M49" s="19"/>
      <c r="N49" s="19"/>
      <c r="O49" s="25"/>
      <c r="P49" s="25"/>
      <c r="Q49" s="25"/>
      <c r="R49" s="25"/>
      <c r="S49" s="25"/>
    </row>
    <row r="50" spans="1:19" s="24" customFormat="1" ht="15">
      <c r="A50" s="159"/>
      <c r="B50" s="57" t="s">
        <v>33</v>
      </c>
      <c r="C50" s="172"/>
      <c r="D50" s="14">
        <v>2981.52</v>
      </c>
      <c r="E50" s="170"/>
      <c r="F50" s="23"/>
      <c r="H50" s="19"/>
      <c r="I50" s="19"/>
      <c r="J50" s="19"/>
      <c r="K50" s="25"/>
      <c r="L50" s="19"/>
      <c r="M50" s="19"/>
      <c r="N50" s="19"/>
      <c r="O50" s="25"/>
      <c r="P50" s="25"/>
      <c r="Q50" s="25"/>
      <c r="R50" s="25"/>
      <c r="S50" s="25"/>
    </row>
    <row r="51" spans="1:19" s="24" customFormat="1" ht="15">
      <c r="A51" s="159"/>
      <c r="B51" s="57" t="s">
        <v>34</v>
      </c>
      <c r="C51" s="172"/>
      <c r="D51" s="14">
        <v>2608.83</v>
      </c>
      <c r="E51" s="170"/>
      <c r="F51" s="23"/>
      <c r="H51" s="19"/>
      <c r="I51" s="19"/>
      <c r="J51" s="19"/>
      <c r="K51" s="25"/>
      <c r="L51" s="19"/>
      <c r="M51" s="19"/>
      <c r="N51" s="19"/>
      <c r="O51" s="25"/>
      <c r="P51" s="25"/>
      <c r="Q51" s="25"/>
      <c r="R51" s="25"/>
      <c r="S51" s="25"/>
    </row>
    <row r="52" spans="1:19" s="24" customFormat="1" ht="15">
      <c r="A52" s="159"/>
      <c r="B52" s="57" t="s">
        <v>35</v>
      </c>
      <c r="C52" s="172"/>
      <c r="D52" s="14">
        <v>2600.15</v>
      </c>
      <c r="E52" s="170"/>
      <c r="F52" s="23"/>
      <c r="H52" s="19"/>
      <c r="I52" s="19"/>
      <c r="J52" s="19"/>
      <c r="K52" s="25"/>
      <c r="L52" s="19"/>
      <c r="M52" s="19"/>
      <c r="N52" s="19"/>
      <c r="O52" s="25"/>
      <c r="P52" s="25"/>
      <c r="Q52" s="25"/>
      <c r="R52" s="25"/>
      <c r="S52" s="25"/>
    </row>
    <row r="53" spans="1:19" s="24" customFormat="1" ht="15.75">
      <c r="A53" s="160"/>
      <c r="B53" s="22" t="s">
        <v>106</v>
      </c>
      <c r="C53" s="172"/>
      <c r="D53" s="14">
        <v>198093</v>
      </c>
      <c r="E53" s="14">
        <f>D53</f>
        <v>198093</v>
      </c>
      <c r="F53" s="23"/>
      <c r="H53" s="19"/>
      <c r="I53" s="19"/>
      <c r="J53" s="19"/>
      <c r="K53" s="25"/>
      <c r="L53" s="19"/>
      <c r="M53" s="19"/>
      <c r="N53" s="19"/>
      <c r="O53" s="25"/>
      <c r="P53" s="25"/>
      <c r="Q53" s="25"/>
      <c r="R53" s="25"/>
      <c r="S53" s="25"/>
    </row>
    <row r="54" spans="1:19" s="49" customFormat="1" ht="15">
      <c r="A54" s="158" t="s">
        <v>252</v>
      </c>
      <c r="B54" s="50" t="s">
        <v>22</v>
      </c>
      <c r="C54" s="210" t="s">
        <v>5</v>
      </c>
      <c r="D54" s="14"/>
      <c r="E54" s="14"/>
      <c r="F54" s="3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s="24" customFormat="1" ht="15.75">
      <c r="A55" s="159"/>
      <c r="B55" s="22" t="s">
        <v>39</v>
      </c>
      <c r="C55" s="172"/>
      <c r="D55" s="14">
        <v>12202</v>
      </c>
      <c r="E55" s="170">
        <f>SUM(D55:D59)</f>
        <v>86900</v>
      </c>
      <c r="F55" s="23"/>
      <c r="H55" s="19"/>
      <c r="I55" s="19"/>
      <c r="J55" s="19"/>
      <c r="K55" s="25"/>
      <c r="L55" s="19"/>
      <c r="M55" s="19"/>
      <c r="N55" s="19"/>
      <c r="O55" s="25"/>
      <c r="P55" s="25"/>
      <c r="Q55" s="25"/>
      <c r="R55" s="25"/>
      <c r="S55" s="25"/>
    </row>
    <row r="56" spans="1:19" s="24" customFormat="1" ht="15.75">
      <c r="A56" s="159"/>
      <c r="B56" s="44" t="s">
        <v>40</v>
      </c>
      <c r="C56" s="172"/>
      <c r="D56" s="14">
        <v>1298</v>
      </c>
      <c r="E56" s="170"/>
      <c r="F56" s="23"/>
      <c r="H56" s="19"/>
      <c r="I56" s="19"/>
      <c r="J56" s="19"/>
      <c r="K56" s="25"/>
      <c r="L56" s="19"/>
      <c r="M56" s="19"/>
      <c r="N56" s="19"/>
      <c r="O56" s="25"/>
      <c r="P56" s="25"/>
      <c r="Q56" s="25"/>
      <c r="R56" s="25"/>
      <c r="S56" s="25"/>
    </row>
    <row r="57" spans="1:19" s="24" customFormat="1" ht="15.75">
      <c r="A57" s="159"/>
      <c r="B57" s="44" t="s">
        <v>257</v>
      </c>
      <c r="C57" s="172"/>
      <c r="D57" s="14">
        <v>63400</v>
      </c>
      <c r="E57" s="170"/>
      <c r="F57" s="23"/>
      <c r="H57" s="19"/>
      <c r="I57" s="19"/>
      <c r="J57" s="19"/>
      <c r="K57" s="25"/>
      <c r="L57" s="19"/>
      <c r="M57" s="19"/>
      <c r="N57" s="19"/>
      <c r="O57" s="25"/>
      <c r="P57" s="25"/>
      <c r="Q57" s="25"/>
      <c r="R57" s="25"/>
      <c r="S57" s="25"/>
    </row>
    <row r="58" spans="1:19" s="24" customFormat="1" ht="31.5">
      <c r="A58" s="159"/>
      <c r="B58" s="22" t="s">
        <v>180</v>
      </c>
      <c r="C58" s="172"/>
      <c r="D58" s="14">
        <v>5000</v>
      </c>
      <c r="E58" s="170"/>
      <c r="F58" s="23"/>
      <c r="H58" s="19"/>
      <c r="I58" s="19"/>
      <c r="J58" s="19"/>
      <c r="K58" s="25"/>
      <c r="L58" s="19"/>
      <c r="M58" s="19"/>
      <c r="N58" s="19"/>
      <c r="O58" s="25"/>
      <c r="P58" s="25"/>
      <c r="Q58" s="25"/>
      <c r="R58" s="25"/>
      <c r="S58" s="25"/>
    </row>
    <row r="59" spans="1:19" s="24" customFormat="1" ht="15.75">
      <c r="A59" s="160"/>
      <c r="B59" s="22" t="s">
        <v>290</v>
      </c>
      <c r="C59" s="172"/>
      <c r="D59" s="14">
        <v>5000</v>
      </c>
      <c r="E59" s="170"/>
      <c r="F59" s="23"/>
      <c r="H59" s="19"/>
      <c r="I59" s="19"/>
      <c r="J59" s="19"/>
      <c r="K59" s="25"/>
      <c r="L59" s="19"/>
      <c r="M59" s="19"/>
      <c r="N59" s="19"/>
      <c r="O59" s="25"/>
      <c r="P59" s="25"/>
      <c r="Q59" s="25"/>
      <c r="R59" s="25"/>
      <c r="S59" s="25"/>
    </row>
    <row r="60" spans="1:19" s="24" customFormat="1" ht="15.75">
      <c r="A60" s="158" t="s">
        <v>195</v>
      </c>
      <c r="B60" s="33" t="s">
        <v>194</v>
      </c>
      <c r="C60" s="53"/>
      <c r="D60" s="14"/>
      <c r="E60" s="14"/>
      <c r="F60" s="23"/>
      <c r="H60" s="19"/>
      <c r="I60" s="19"/>
      <c r="J60" s="19"/>
      <c r="K60" s="25"/>
      <c r="L60" s="19"/>
      <c r="M60" s="19"/>
      <c r="N60" s="19"/>
      <c r="O60" s="25"/>
      <c r="P60" s="25"/>
      <c r="Q60" s="25"/>
      <c r="R60" s="25"/>
      <c r="S60" s="25"/>
    </row>
    <row r="61" spans="1:19" s="24" customFormat="1" ht="15.75">
      <c r="A61" s="159"/>
      <c r="B61" s="22" t="s">
        <v>196</v>
      </c>
      <c r="C61" s="53"/>
      <c r="D61" s="14">
        <v>1230</v>
      </c>
      <c r="E61" s="198">
        <f>SUM(D61:D62)</f>
        <v>10420</v>
      </c>
      <c r="F61" s="23"/>
      <c r="H61" s="19"/>
      <c r="I61" s="19"/>
      <c r="J61" s="19"/>
      <c r="K61" s="25"/>
      <c r="L61" s="19"/>
      <c r="M61" s="19"/>
      <c r="N61" s="19"/>
      <c r="O61" s="25"/>
      <c r="P61" s="25"/>
      <c r="Q61" s="25"/>
      <c r="R61" s="25"/>
      <c r="S61" s="25"/>
    </row>
    <row r="62" spans="1:19" s="24" customFormat="1" ht="15.75">
      <c r="A62" s="160"/>
      <c r="B62" s="22" t="s">
        <v>197</v>
      </c>
      <c r="C62" s="53"/>
      <c r="D62" s="14">
        <f>9190</f>
        <v>9190</v>
      </c>
      <c r="E62" s="200"/>
      <c r="F62" s="23"/>
      <c r="H62" s="19"/>
      <c r="I62" s="19"/>
      <c r="J62" s="19"/>
      <c r="K62" s="25"/>
      <c r="L62" s="19"/>
      <c r="M62" s="19"/>
      <c r="N62" s="19"/>
      <c r="O62" s="25"/>
      <c r="P62" s="25"/>
      <c r="Q62" s="25"/>
      <c r="R62" s="25"/>
      <c r="S62" s="25"/>
    </row>
    <row r="63" spans="1:19" s="49" customFormat="1" ht="31.5">
      <c r="A63" s="158" t="s">
        <v>253</v>
      </c>
      <c r="B63" s="41" t="s">
        <v>41</v>
      </c>
      <c r="C63" s="190" t="s">
        <v>11</v>
      </c>
      <c r="D63" s="14"/>
      <c r="E63" s="52"/>
      <c r="F63" s="3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s="24" customFormat="1" ht="31.5">
      <c r="A64" s="159"/>
      <c r="B64" s="44" t="s">
        <v>42</v>
      </c>
      <c r="C64" s="190"/>
      <c r="D64" s="66">
        <v>38500</v>
      </c>
      <c r="E64" s="60"/>
      <c r="F64" s="171">
        <f>SUM(D64:D72)</f>
        <v>63799.99</v>
      </c>
      <c r="H64" s="19"/>
      <c r="I64" s="19"/>
      <c r="J64" s="19"/>
      <c r="K64" s="25"/>
      <c r="L64" s="19"/>
      <c r="M64" s="19"/>
      <c r="N64" s="19"/>
      <c r="O64" s="25"/>
      <c r="P64" s="25"/>
      <c r="Q64" s="25"/>
      <c r="R64" s="25"/>
      <c r="S64" s="25"/>
    </row>
    <row r="65" spans="1:19" s="24" customFormat="1" ht="15.75">
      <c r="A65" s="159"/>
      <c r="B65" s="44" t="s">
        <v>43</v>
      </c>
      <c r="C65" s="190"/>
      <c r="D65" s="66">
        <v>3500</v>
      </c>
      <c r="E65" s="60"/>
      <c r="F65" s="171"/>
      <c r="H65" s="19"/>
      <c r="I65" s="19"/>
      <c r="J65" s="19"/>
      <c r="K65" s="25"/>
      <c r="L65" s="19"/>
      <c r="M65" s="19"/>
      <c r="N65" s="19"/>
      <c r="O65" s="25"/>
      <c r="P65" s="25"/>
      <c r="Q65" s="25"/>
      <c r="R65" s="25"/>
      <c r="S65" s="25"/>
    </row>
    <row r="66" spans="1:19" s="24" customFormat="1" ht="15.75">
      <c r="A66" s="159"/>
      <c r="B66" s="44" t="s">
        <v>44</v>
      </c>
      <c r="C66" s="190"/>
      <c r="D66" s="66">
        <v>3500</v>
      </c>
      <c r="E66" s="60"/>
      <c r="F66" s="171"/>
      <c r="H66" s="19"/>
      <c r="I66" s="19"/>
      <c r="J66" s="19"/>
      <c r="K66" s="25"/>
      <c r="L66" s="19"/>
      <c r="M66" s="19"/>
      <c r="N66" s="19"/>
      <c r="O66" s="25"/>
      <c r="P66" s="25"/>
      <c r="Q66" s="25"/>
      <c r="R66" s="25"/>
      <c r="S66" s="25"/>
    </row>
    <row r="67" spans="1:19" s="24" customFormat="1" ht="15.75">
      <c r="A67" s="159"/>
      <c r="B67" s="44" t="s">
        <v>45</v>
      </c>
      <c r="C67" s="190"/>
      <c r="D67" s="66">
        <v>1000</v>
      </c>
      <c r="E67" s="60"/>
      <c r="F67" s="171"/>
      <c r="H67" s="19"/>
      <c r="I67" s="19"/>
      <c r="J67" s="19"/>
      <c r="K67" s="25"/>
      <c r="L67" s="19"/>
      <c r="M67" s="19"/>
      <c r="N67" s="19"/>
      <c r="O67" s="25"/>
      <c r="P67" s="25"/>
      <c r="Q67" s="25"/>
      <c r="R67" s="25"/>
      <c r="S67" s="25"/>
    </row>
    <row r="68" spans="1:19" s="24" customFormat="1" ht="15.75">
      <c r="A68" s="159"/>
      <c r="B68" s="44" t="s">
        <v>46</v>
      </c>
      <c r="C68" s="190"/>
      <c r="D68" s="66">
        <v>8000</v>
      </c>
      <c r="E68" s="60"/>
      <c r="F68" s="171"/>
      <c r="H68" s="19"/>
      <c r="I68" s="19"/>
      <c r="J68" s="19"/>
      <c r="K68" s="25"/>
      <c r="L68" s="19"/>
      <c r="M68" s="19"/>
      <c r="N68" s="19"/>
      <c r="O68" s="25"/>
      <c r="P68" s="25"/>
      <c r="Q68" s="25"/>
      <c r="R68" s="25"/>
      <c r="S68" s="25"/>
    </row>
    <row r="69" spans="1:19" s="24" customFormat="1" ht="15.75">
      <c r="A69" s="159"/>
      <c r="B69" s="44" t="s">
        <v>47</v>
      </c>
      <c r="C69" s="190"/>
      <c r="D69" s="66">
        <v>3500</v>
      </c>
      <c r="E69" s="60"/>
      <c r="F69" s="171"/>
      <c r="H69" s="19"/>
      <c r="I69" s="19"/>
      <c r="J69" s="19"/>
      <c r="K69" s="25"/>
      <c r="L69" s="19"/>
      <c r="M69" s="19"/>
      <c r="N69" s="19"/>
      <c r="O69" s="25"/>
      <c r="P69" s="25"/>
      <c r="Q69" s="25"/>
      <c r="R69" s="25"/>
      <c r="S69" s="25"/>
    </row>
    <row r="70" spans="1:19" s="24" customFormat="1" ht="15.75">
      <c r="A70" s="159"/>
      <c r="B70" s="44" t="s">
        <v>48</v>
      </c>
      <c r="C70" s="190"/>
      <c r="D70" s="66">
        <v>610</v>
      </c>
      <c r="E70" s="60"/>
      <c r="F70" s="171"/>
      <c r="H70" s="19"/>
      <c r="I70" s="19"/>
      <c r="J70" s="19"/>
      <c r="K70" s="25"/>
      <c r="L70" s="19"/>
      <c r="M70" s="19"/>
      <c r="N70" s="19"/>
      <c r="O70" s="25"/>
      <c r="P70" s="25"/>
      <c r="Q70" s="25"/>
      <c r="R70" s="25"/>
      <c r="S70" s="25"/>
    </row>
    <row r="71" spans="1:19" s="24" customFormat="1" ht="15.75">
      <c r="A71" s="159"/>
      <c r="B71" s="44" t="s">
        <v>49</v>
      </c>
      <c r="C71" s="190"/>
      <c r="D71" s="66">
        <v>189.99</v>
      </c>
      <c r="E71" s="60"/>
      <c r="F71" s="171"/>
      <c r="H71" s="19"/>
      <c r="I71" s="19"/>
      <c r="J71" s="19"/>
      <c r="K71" s="25"/>
      <c r="L71" s="19"/>
      <c r="M71" s="19"/>
      <c r="N71" s="19"/>
      <c r="O71" s="25"/>
      <c r="P71" s="25"/>
      <c r="Q71" s="25"/>
      <c r="R71" s="25"/>
      <c r="S71" s="25"/>
    </row>
    <row r="72" spans="1:19" s="24" customFormat="1" ht="15.75">
      <c r="A72" s="159"/>
      <c r="B72" s="44" t="s">
        <v>51</v>
      </c>
      <c r="C72" s="190"/>
      <c r="D72" s="66">
        <v>5000</v>
      </c>
      <c r="E72" s="60"/>
      <c r="F72" s="171"/>
      <c r="H72" s="19"/>
      <c r="I72" s="19"/>
      <c r="J72" s="19"/>
      <c r="K72" s="25"/>
      <c r="L72" s="19"/>
      <c r="M72" s="19"/>
      <c r="N72" s="19"/>
      <c r="O72" s="25"/>
      <c r="P72" s="25"/>
      <c r="Q72" s="25"/>
      <c r="R72" s="25"/>
      <c r="S72" s="25"/>
    </row>
    <row r="73" spans="1:19" s="24" customFormat="1" ht="31.5">
      <c r="A73" s="159"/>
      <c r="B73" s="44" t="s">
        <v>52</v>
      </c>
      <c r="C73" s="190"/>
      <c r="D73" s="14">
        <v>6800</v>
      </c>
      <c r="E73" s="14">
        <v>6800</v>
      </c>
      <c r="F73" s="23"/>
      <c r="H73" s="19"/>
      <c r="I73" s="19"/>
      <c r="J73" s="19"/>
      <c r="K73" s="25"/>
      <c r="L73" s="19"/>
      <c r="M73" s="19"/>
      <c r="N73" s="19"/>
      <c r="O73" s="25"/>
      <c r="P73" s="25"/>
      <c r="Q73" s="25"/>
      <c r="R73" s="25"/>
      <c r="S73" s="25"/>
    </row>
    <row r="74" spans="1:19" s="24" customFormat="1" ht="15">
      <c r="A74" s="160"/>
      <c r="B74" s="130" t="s">
        <v>50</v>
      </c>
      <c r="C74" s="18"/>
      <c r="D74" s="15">
        <v>3199</v>
      </c>
      <c r="E74" s="14"/>
      <c r="F74" s="23">
        <f>D74</f>
        <v>3199</v>
      </c>
      <c r="H74" s="19"/>
      <c r="I74" s="19"/>
      <c r="J74" s="19"/>
      <c r="K74" s="25"/>
      <c r="L74" s="19"/>
      <c r="M74" s="19"/>
      <c r="N74" s="19"/>
      <c r="O74" s="25"/>
      <c r="P74" s="25"/>
      <c r="Q74" s="25"/>
      <c r="R74" s="25"/>
      <c r="S74" s="25"/>
    </row>
    <row r="75" spans="1:19" s="24" customFormat="1" ht="15.75">
      <c r="A75" s="158" t="s">
        <v>254</v>
      </c>
      <c r="B75" s="67" t="s">
        <v>53</v>
      </c>
      <c r="C75" s="190" t="s">
        <v>4</v>
      </c>
      <c r="D75" s="14"/>
      <c r="E75" s="52"/>
      <c r="F75" s="23"/>
      <c r="H75" s="19"/>
      <c r="I75" s="19"/>
      <c r="J75" s="19"/>
      <c r="K75" s="25"/>
      <c r="L75" s="19"/>
      <c r="M75" s="19"/>
      <c r="N75" s="19"/>
      <c r="O75" s="25"/>
      <c r="P75" s="25"/>
      <c r="Q75" s="25"/>
      <c r="R75" s="25"/>
      <c r="S75" s="25"/>
    </row>
    <row r="76" spans="1:19" s="24" customFormat="1" ht="15.75">
      <c r="A76" s="159"/>
      <c r="B76" s="44" t="s">
        <v>54</v>
      </c>
      <c r="C76" s="190"/>
      <c r="D76" s="17">
        <v>3499</v>
      </c>
      <c r="E76" s="170">
        <f>SUM(D76:D78)</f>
        <v>12950</v>
      </c>
      <c r="F76" s="23"/>
      <c r="H76" s="19"/>
      <c r="I76" s="19"/>
      <c r="J76" s="19"/>
      <c r="K76" s="25"/>
      <c r="L76" s="19"/>
      <c r="M76" s="19"/>
      <c r="N76" s="19"/>
      <c r="O76" s="25"/>
      <c r="P76" s="25"/>
      <c r="Q76" s="25"/>
      <c r="R76" s="25"/>
      <c r="S76" s="25"/>
    </row>
    <row r="77" spans="1:19" s="24" customFormat="1" ht="15.75">
      <c r="A77" s="159"/>
      <c r="B77" s="44" t="s">
        <v>55</v>
      </c>
      <c r="C77" s="190"/>
      <c r="D77" s="17">
        <v>2066.38</v>
      </c>
      <c r="E77" s="181"/>
      <c r="F77" s="23"/>
      <c r="H77" s="19"/>
      <c r="I77" s="19"/>
      <c r="J77" s="19"/>
      <c r="K77" s="25"/>
      <c r="L77" s="19"/>
      <c r="M77" s="19"/>
      <c r="N77" s="19"/>
      <c r="O77" s="25"/>
      <c r="P77" s="25"/>
      <c r="Q77" s="25"/>
      <c r="R77" s="25"/>
      <c r="S77" s="25"/>
    </row>
    <row r="78" spans="1:19" s="24" customFormat="1" ht="47.25">
      <c r="A78" s="160"/>
      <c r="B78" s="44" t="s">
        <v>56</v>
      </c>
      <c r="C78" s="190"/>
      <c r="D78" s="17">
        <v>7384.62</v>
      </c>
      <c r="E78" s="181"/>
      <c r="F78" s="23"/>
      <c r="H78" s="19"/>
      <c r="I78" s="19"/>
      <c r="J78" s="19"/>
      <c r="K78" s="25"/>
      <c r="L78" s="19"/>
      <c r="M78" s="19"/>
      <c r="N78" s="19"/>
      <c r="O78" s="25"/>
      <c r="P78" s="25"/>
      <c r="Q78" s="25"/>
      <c r="R78" s="25"/>
      <c r="S78" s="25"/>
    </row>
    <row r="79" spans="1:19" s="24" customFormat="1" ht="31.5">
      <c r="A79" s="158" t="s">
        <v>255</v>
      </c>
      <c r="B79" s="68" t="s">
        <v>57</v>
      </c>
      <c r="C79" s="69"/>
      <c r="D79" s="14"/>
      <c r="E79" s="52"/>
      <c r="F79" s="23"/>
      <c r="H79" s="19"/>
      <c r="I79" s="19"/>
      <c r="J79" s="19"/>
      <c r="K79" s="25"/>
      <c r="L79" s="19"/>
      <c r="M79" s="19"/>
      <c r="N79" s="19"/>
      <c r="O79" s="25"/>
      <c r="P79" s="25"/>
      <c r="Q79" s="25"/>
      <c r="R79" s="25"/>
      <c r="S79" s="25"/>
    </row>
    <row r="80" spans="1:19" s="24" customFormat="1" ht="15.75">
      <c r="A80" s="159"/>
      <c r="B80" s="44" t="s">
        <v>58</v>
      </c>
      <c r="C80" s="190" t="s">
        <v>12</v>
      </c>
      <c r="D80" s="17">
        <v>474.91</v>
      </c>
      <c r="E80" s="60"/>
      <c r="F80" s="186">
        <f>SUM(D80:D85)</f>
        <v>8119.92</v>
      </c>
      <c r="H80" s="19"/>
      <c r="I80" s="19"/>
      <c r="J80" s="19"/>
      <c r="K80" s="25"/>
      <c r="L80" s="19"/>
      <c r="M80" s="19"/>
      <c r="N80" s="19"/>
      <c r="O80" s="25"/>
      <c r="P80" s="25"/>
      <c r="Q80" s="25"/>
      <c r="R80" s="25"/>
      <c r="S80" s="25"/>
    </row>
    <row r="81" spans="1:19" s="24" customFormat="1" ht="15.75">
      <c r="A81" s="159"/>
      <c r="B81" s="44" t="s">
        <v>59</v>
      </c>
      <c r="C81" s="190"/>
      <c r="D81" s="17">
        <v>1520</v>
      </c>
      <c r="E81" s="60"/>
      <c r="F81" s="186"/>
      <c r="H81" s="19"/>
      <c r="I81" s="19"/>
      <c r="J81" s="19"/>
      <c r="K81" s="25"/>
      <c r="L81" s="19"/>
      <c r="M81" s="19"/>
      <c r="N81" s="19"/>
      <c r="O81" s="25"/>
      <c r="P81" s="25"/>
      <c r="Q81" s="25"/>
      <c r="R81" s="25"/>
      <c r="S81" s="25"/>
    </row>
    <row r="82" spans="1:19" s="24" customFormat="1" ht="15.75">
      <c r="A82" s="159"/>
      <c r="B82" s="44" t="s">
        <v>60</v>
      </c>
      <c r="C82" s="190"/>
      <c r="D82" s="17">
        <v>2530</v>
      </c>
      <c r="E82" s="60"/>
      <c r="F82" s="186"/>
      <c r="H82" s="19"/>
      <c r="I82" s="19"/>
      <c r="J82" s="19"/>
      <c r="K82" s="25"/>
      <c r="L82" s="19"/>
      <c r="M82" s="19"/>
      <c r="N82" s="19"/>
      <c r="O82" s="25"/>
      <c r="P82" s="25"/>
      <c r="Q82" s="25"/>
      <c r="R82" s="25"/>
      <c r="S82" s="25"/>
    </row>
    <row r="83" spans="1:19" s="24" customFormat="1" ht="15.75">
      <c r="A83" s="159"/>
      <c r="B83" s="44" t="s">
        <v>61</v>
      </c>
      <c r="C83" s="190" t="s">
        <v>62</v>
      </c>
      <c r="D83" s="17">
        <v>185</v>
      </c>
      <c r="E83" s="60"/>
      <c r="F83" s="186"/>
      <c r="H83" s="19"/>
      <c r="I83" s="19"/>
      <c r="J83" s="19"/>
      <c r="K83" s="25"/>
      <c r="L83" s="19"/>
      <c r="M83" s="19"/>
      <c r="N83" s="19"/>
      <c r="O83" s="25"/>
      <c r="P83" s="25"/>
      <c r="Q83" s="25"/>
      <c r="R83" s="25"/>
      <c r="S83" s="25"/>
    </row>
    <row r="84" spans="1:19" s="24" customFormat="1" ht="15.75">
      <c r="A84" s="159"/>
      <c r="B84" s="44" t="s">
        <v>63</v>
      </c>
      <c r="C84" s="190"/>
      <c r="D84" s="17">
        <v>580.02</v>
      </c>
      <c r="E84" s="60"/>
      <c r="F84" s="186"/>
      <c r="H84" s="19"/>
      <c r="I84" s="19"/>
      <c r="J84" s="19"/>
      <c r="K84" s="25"/>
      <c r="L84" s="19"/>
      <c r="M84" s="19"/>
      <c r="N84" s="19"/>
      <c r="O84" s="25"/>
      <c r="P84" s="25"/>
      <c r="Q84" s="25"/>
      <c r="R84" s="25"/>
      <c r="S84" s="25"/>
    </row>
    <row r="85" spans="1:19" s="24" customFormat="1" ht="15.75">
      <c r="A85" s="159"/>
      <c r="B85" s="44" t="s">
        <v>64</v>
      </c>
      <c r="C85" s="190"/>
      <c r="D85" s="17">
        <v>2829.99</v>
      </c>
      <c r="E85" s="60"/>
      <c r="F85" s="186"/>
      <c r="H85" s="19"/>
      <c r="I85" s="19"/>
      <c r="J85" s="19"/>
      <c r="K85" s="25"/>
      <c r="L85" s="19"/>
      <c r="M85" s="19"/>
      <c r="N85" s="19"/>
      <c r="O85" s="25"/>
      <c r="P85" s="25"/>
      <c r="Q85" s="25"/>
      <c r="R85" s="25"/>
      <c r="S85" s="25"/>
    </row>
    <row r="86" spans="1:19" s="24" customFormat="1" ht="15.75">
      <c r="A86" s="159"/>
      <c r="B86" s="44" t="s">
        <v>65</v>
      </c>
      <c r="C86" s="190" t="s">
        <v>10</v>
      </c>
      <c r="D86" s="17">
        <v>1260</v>
      </c>
      <c r="E86" s="173">
        <f>SUM(D86:D90)</f>
        <v>4751.01</v>
      </c>
      <c r="F86" s="23"/>
      <c r="H86" s="19"/>
      <c r="I86" s="19"/>
      <c r="J86" s="19"/>
      <c r="K86" s="25"/>
      <c r="L86" s="19"/>
      <c r="M86" s="19"/>
      <c r="N86" s="19"/>
      <c r="O86" s="25"/>
      <c r="P86" s="25"/>
      <c r="Q86" s="25"/>
      <c r="R86" s="25"/>
      <c r="S86" s="25"/>
    </row>
    <row r="87" spans="1:19" s="24" customFormat="1" ht="15.75">
      <c r="A87" s="159"/>
      <c r="B87" s="44" t="s">
        <v>66</v>
      </c>
      <c r="C87" s="190"/>
      <c r="D87" s="17">
        <v>1260</v>
      </c>
      <c r="E87" s="174"/>
      <c r="F87" s="23"/>
      <c r="H87" s="19"/>
      <c r="I87" s="19"/>
      <c r="J87" s="19"/>
      <c r="K87" s="25"/>
      <c r="L87" s="19"/>
      <c r="M87" s="19"/>
      <c r="N87" s="19"/>
      <c r="O87" s="25"/>
      <c r="P87" s="25"/>
      <c r="Q87" s="25"/>
      <c r="R87" s="25"/>
      <c r="S87" s="25"/>
    </row>
    <row r="88" spans="1:19" s="24" customFormat="1" ht="15.75">
      <c r="A88" s="159"/>
      <c r="B88" s="44" t="s">
        <v>67</v>
      </c>
      <c r="C88" s="190"/>
      <c r="D88" s="17">
        <v>456</v>
      </c>
      <c r="E88" s="174"/>
      <c r="F88" s="23"/>
      <c r="H88" s="19"/>
      <c r="I88" s="19"/>
      <c r="J88" s="19"/>
      <c r="K88" s="25"/>
      <c r="L88" s="19"/>
      <c r="M88" s="19"/>
      <c r="N88" s="19"/>
      <c r="O88" s="25"/>
      <c r="P88" s="25"/>
      <c r="Q88" s="25"/>
      <c r="R88" s="25"/>
      <c r="S88" s="25"/>
    </row>
    <row r="89" spans="1:19" s="24" customFormat="1" ht="15.75">
      <c r="A89" s="159"/>
      <c r="B89" s="44" t="s">
        <v>68</v>
      </c>
      <c r="C89" s="190" t="s">
        <v>9</v>
      </c>
      <c r="D89" s="17">
        <v>1590</v>
      </c>
      <c r="E89" s="174"/>
      <c r="F89" s="23"/>
      <c r="H89" s="19"/>
      <c r="I89" s="19"/>
      <c r="J89" s="19"/>
      <c r="K89" s="25"/>
      <c r="L89" s="19"/>
      <c r="M89" s="19"/>
      <c r="N89" s="19"/>
      <c r="O89" s="25"/>
      <c r="P89" s="25"/>
      <c r="Q89" s="25"/>
      <c r="R89" s="25"/>
      <c r="S89" s="25"/>
    </row>
    <row r="90" spans="1:19" s="24" customFormat="1" ht="15.75">
      <c r="A90" s="159"/>
      <c r="B90" s="44" t="s">
        <v>69</v>
      </c>
      <c r="C90" s="190"/>
      <c r="D90" s="17">
        <v>185.01</v>
      </c>
      <c r="E90" s="175"/>
      <c r="F90" s="23"/>
      <c r="H90" s="19"/>
      <c r="I90" s="19"/>
      <c r="J90" s="19"/>
      <c r="K90" s="25"/>
      <c r="L90" s="19"/>
      <c r="M90" s="19"/>
      <c r="N90" s="19"/>
      <c r="O90" s="25"/>
      <c r="P90" s="25"/>
      <c r="Q90" s="25"/>
      <c r="R90" s="25"/>
      <c r="S90" s="25"/>
    </row>
    <row r="91" spans="1:19" s="24" customFormat="1" ht="15.75">
      <c r="A91" s="159"/>
      <c r="B91" s="44" t="s">
        <v>64</v>
      </c>
      <c r="C91" s="42" t="s">
        <v>12</v>
      </c>
      <c r="D91" s="17">
        <v>2830</v>
      </c>
      <c r="E91" s="60"/>
      <c r="F91" s="70">
        <v>2830</v>
      </c>
      <c r="H91" s="19"/>
      <c r="I91" s="19"/>
      <c r="J91" s="19"/>
      <c r="K91" s="25"/>
      <c r="L91" s="19"/>
      <c r="M91" s="19"/>
      <c r="N91" s="19"/>
      <c r="O91" s="25"/>
      <c r="P91" s="25"/>
      <c r="Q91" s="25"/>
      <c r="R91" s="25"/>
      <c r="S91" s="25"/>
    </row>
    <row r="92" spans="1:19" s="24" customFormat="1" ht="15.75">
      <c r="A92" s="159"/>
      <c r="B92" s="44" t="s">
        <v>70</v>
      </c>
      <c r="C92" s="190" t="s">
        <v>8</v>
      </c>
      <c r="D92" s="17">
        <v>362.85</v>
      </c>
      <c r="E92" s="173">
        <f>SUM(D92:D101)</f>
        <v>8140.459999999999</v>
      </c>
      <c r="F92" s="23"/>
      <c r="H92" s="19"/>
      <c r="I92" s="19"/>
      <c r="J92" s="19"/>
      <c r="K92" s="25"/>
      <c r="L92" s="19"/>
      <c r="M92" s="19"/>
      <c r="N92" s="19"/>
      <c r="O92" s="25"/>
      <c r="P92" s="25"/>
      <c r="Q92" s="25"/>
      <c r="R92" s="25"/>
      <c r="S92" s="25"/>
    </row>
    <row r="93" spans="1:19" s="24" customFormat="1" ht="15.75">
      <c r="A93" s="159"/>
      <c r="B93" s="44" t="s">
        <v>71</v>
      </c>
      <c r="C93" s="190"/>
      <c r="D93" s="17">
        <v>1227.54</v>
      </c>
      <c r="E93" s="174"/>
      <c r="F93" s="23"/>
      <c r="H93" s="19"/>
      <c r="I93" s="19"/>
      <c r="J93" s="19"/>
      <c r="K93" s="25"/>
      <c r="L93" s="19"/>
      <c r="M93" s="19"/>
      <c r="N93" s="19"/>
      <c r="O93" s="25"/>
      <c r="P93" s="25"/>
      <c r="Q93" s="25"/>
      <c r="R93" s="25"/>
      <c r="S93" s="25"/>
    </row>
    <row r="94" spans="1:19" s="24" customFormat="1" ht="15.75">
      <c r="A94" s="159"/>
      <c r="B94" s="44" t="s">
        <v>72</v>
      </c>
      <c r="C94" s="190"/>
      <c r="D94" s="17">
        <v>1496</v>
      </c>
      <c r="E94" s="174"/>
      <c r="F94" s="23"/>
      <c r="H94" s="19"/>
      <c r="I94" s="19"/>
      <c r="J94" s="19"/>
      <c r="K94" s="25"/>
      <c r="L94" s="19"/>
      <c r="M94" s="19"/>
      <c r="N94" s="19"/>
      <c r="O94" s="25"/>
      <c r="P94" s="25"/>
      <c r="Q94" s="25"/>
      <c r="R94" s="25"/>
      <c r="S94" s="25"/>
    </row>
    <row r="95" spans="1:19" s="24" customFormat="1" ht="15.75">
      <c r="A95" s="159"/>
      <c r="B95" s="44" t="s">
        <v>73</v>
      </c>
      <c r="C95" s="190" t="s">
        <v>11</v>
      </c>
      <c r="D95" s="17">
        <v>693.72</v>
      </c>
      <c r="E95" s="174"/>
      <c r="F95" s="23"/>
      <c r="H95" s="19"/>
      <c r="I95" s="19"/>
      <c r="J95" s="19"/>
      <c r="K95" s="25"/>
      <c r="L95" s="19"/>
      <c r="M95" s="19"/>
      <c r="N95" s="19"/>
      <c r="O95" s="25"/>
      <c r="P95" s="25"/>
      <c r="Q95" s="25"/>
      <c r="R95" s="25"/>
      <c r="S95" s="25"/>
    </row>
    <row r="96" spans="1:19" s="24" customFormat="1" ht="15.75">
      <c r="A96" s="159"/>
      <c r="B96" s="44" t="s">
        <v>74</v>
      </c>
      <c r="C96" s="190"/>
      <c r="D96" s="17">
        <v>479.7</v>
      </c>
      <c r="E96" s="174"/>
      <c r="F96" s="23"/>
      <c r="H96" s="19"/>
      <c r="I96" s="19"/>
      <c r="J96" s="19"/>
      <c r="K96" s="25"/>
      <c r="L96" s="19"/>
      <c r="M96" s="19"/>
      <c r="N96" s="19"/>
      <c r="O96" s="25"/>
      <c r="P96" s="25"/>
      <c r="Q96" s="25"/>
      <c r="R96" s="25"/>
      <c r="S96" s="25"/>
    </row>
    <row r="97" spans="1:19" s="24" customFormat="1" ht="15.75">
      <c r="A97" s="159"/>
      <c r="B97" s="44" t="s">
        <v>75</v>
      </c>
      <c r="C97" s="190"/>
      <c r="D97" s="17">
        <v>701.1</v>
      </c>
      <c r="E97" s="174"/>
      <c r="F97" s="23"/>
      <c r="H97" s="19"/>
      <c r="I97" s="19"/>
      <c r="J97" s="19"/>
      <c r="K97" s="25"/>
      <c r="L97" s="19"/>
      <c r="M97" s="19"/>
      <c r="N97" s="19"/>
      <c r="O97" s="25"/>
      <c r="P97" s="25"/>
      <c r="Q97" s="25"/>
      <c r="R97" s="25"/>
      <c r="S97" s="25"/>
    </row>
    <row r="98" spans="1:19" s="24" customFormat="1" ht="15.75">
      <c r="A98" s="159"/>
      <c r="B98" s="44" t="s">
        <v>76</v>
      </c>
      <c r="C98" s="190"/>
      <c r="D98" s="17">
        <v>645.75</v>
      </c>
      <c r="E98" s="174"/>
      <c r="F98" s="23"/>
      <c r="H98" s="19"/>
      <c r="I98" s="19"/>
      <c r="J98" s="19"/>
      <c r="K98" s="25"/>
      <c r="L98" s="19"/>
      <c r="M98" s="19"/>
      <c r="N98" s="19"/>
      <c r="O98" s="25"/>
      <c r="P98" s="25"/>
      <c r="Q98" s="25"/>
      <c r="R98" s="25"/>
      <c r="S98" s="25"/>
    </row>
    <row r="99" spans="1:19" s="24" customFormat="1" ht="15.75">
      <c r="A99" s="159"/>
      <c r="B99" s="44" t="s">
        <v>77</v>
      </c>
      <c r="C99" s="190"/>
      <c r="D99" s="17">
        <v>412.05</v>
      </c>
      <c r="E99" s="174"/>
      <c r="F99" s="23"/>
      <c r="H99" s="19"/>
      <c r="I99" s="19"/>
      <c r="J99" s="19"/>
      <c r="K99" s="25"/>
      <c r="L99" s="19"/>
      <c r="M99" s="19"/>
      <c r="N99" s="19"/>
      <c r="O99" s="25"/>
      <c r="P99" s="25"/>
      <c r="Q99" s="25"/>
      <c r="R99" s="25"/>
      <c r="S99" s="25"/>
    </row>
    <row r="100" spans="1:19" s="24" customFormat="1" ht="15.75">
      <c r="A100" s="159"/>
      <c r="B100" s="44" t="s">
        <v>78</v>
      </c>
      <c r="C100" s="190"/>
      <c r="D100" s="17">
        <v>1070.1</v>
      </c>
      <c r="E100" s="174"/>
      <c r="F100" s="23"/>
      <c r="H100" s="19"/>
      <c r="I100" s="19"/>
      <c r="J100" s="19"/>
      <c r="K100" s="25"/>
      <c r="L100" s="19"/>
      <c r="M100" s="19"/>
      <c r="N100" s="19"/>
      <c r="O100" s="25"/>
      <c r="P100" s="25"/>
      <c r="Q100" s="25"/>
      <c r="R100" s="25"/>
      <c r="S100" s="25"/>
    </row>
    <row r="101" spans="1:19" s="24" customFormat="1" ht="15.75">
      <c r="A101" s="160"/>
      <c r="B101" s="44" t="s">
        <v>79</v>
      </c>
      <c r="C101" s="190"/>
      <c r="D101" s="17">
        <v>1051.65</v>
      </c>
      <c r="E101" s="175"/>
      <c r="F101" s="23"/>
      <c r="H101" s="19"/>
      <c r="I101" s="19"/>
      <c r="J101" s="19"/>
      <c r="K101" s="25"/>
      <c r="L101" s="19"/>
      <c r="M101" s="19"/>
      <c r="N101" s="19"/>
      <c r="O101" s="25"/>
      <c r="P101" s="25"/>
      <c r="Q101" s="25"/>
      <c r="R101" s="25"/>
      <c r="S101" s="25"/>
    </row>
    <row r="102" spans="1:19" s="49" customFormat="1" ht="15.75">
      <c r="A102" s="158" t="s">
        <v>256</v>
      </c>
      <c r="B102" s="67" t="s">
        <v>80</v>
      </c>
      <c r="C102" s="190" t="s">
        <v>6</v>
      </c>
      <c r="D102" s="14"/>
      <c r="E102" s="170">
        <f>SUM(D103:D117)</f>
        <v>20027.07</v>
      </c>
      <c r="F102" s="30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s="24" customFormat="1" ht="15.75">
      <c r="A103" s="159"/>
      <c r="B103" s="44" t="s">
        <v>81</v>
      </c>
      <c r="C103" s="190"/>
      <c r="D103" s="17">
        <v>1499</v>
      </c>
      <c r="E103" s="187"/>
      <c r="F103" s="23"/>
      <c r="H103" s="19"/>
      <c r="I103" s="19"/>
      <c r="J103" s="19"/>
      <c r="K103" s="25"/>
      <c r="L103" s="19"/>
      <c r="M103" s="19"/>
      <c r="N103" s="19"/>
      <c r="O103" s="25"/>
      <c r="P103" s="25"/>
      <c r="Q103" s="25"/>
      <c r="R103" s="25"/>
      <c r="S103" s="25"/>
    </row>
    <row r="104" spans="1:19" s="24" customFormat="1" ht="15.75">
      <c r="A104" s="159"/>
      <c r="B104" s="44" t="s">
        <v>82</v>
      </c>
      <c r="C104" s="190"/>
      <c r="D104" s="17">
        <v>999</v>
      </c>
      <c r="E104" s="187"/>
      <c r="F104" s="23"/>
      <c r="H104" s="19"/>
      <c r="I104" s="19"/>
      <c r="J104" s="19"/>
      <c r="K104" s="25"/>
      <c r="L104" s="19"/>
      <c r="M104" s="19"/>
      <c r="N104" s="19"/>
      <c r="O104" s="25"/>
      <c r="P104" s="25"/>
      <c r="Q104" s="25"/>
      <c r="R104" s="25"/>
      <c r="S104" s="25"/>
    </row>
    <row r="105" spans="1:19" s="24" customFormat="1" ht="15.75">
      <c r="A105" s="159"/>
      <c r="B105" s="44" t="s">
        <v>83</v>
      </c>
      <c r="C105" s="190"/>
      <c r="D105" s="17">
        <v>319</v>
      </c>
      <c r="E105" s="187"/>
      <c r="F105" s="23"/>
      <c r="H105" s="19"/>
      <c r="I105" s="19"/>
      <c r="J105" s="19"/>
      <c r="K105" s="25"/>
      <c r="L105" s="19"/>
      <c r="M105" s="19"/>
      <c r="N105" s="19"/>
      <c r="O105" s="25"/>
      <c r="P105" s="25"/>
      <c r="Q105" s="25"/>
      <c r="R105" s="25"/>
      <c r="S105" s="25"/>
    </row>
    <row r="106" spans="1:19" s="24" customFormat="1" ht="15.75">
      <c r="A106" s="159"/>
      <c r="B106" s="44" t="s">
        <v>84</v>
      </c>
      <c r="C106" s="190"/>
      <c r="D106" s="17">
        <v>219.99</v>
      </c>
      <c r="E106" s="187"/>
      <c r="F106" s="23"/>
      <c r="H106" s="19"/>
      <c r="I106" s="19"/>
      <c r="J106" s="19"/>
      <c r="K106" s="25"/>
      <c r="L106" s="19"/>
      <c r="M106" s="19"/>
      <c r="N106" s="19"/>
      <c r="O106" s="25"/>
      <c r="P106" s="25"/>
      <c r="Q106" s="25"/>
      <c r="R106" s="25"/>
      <c r="S106" s="25"/>
    </row>
    <row r="107" spans="1:19" s="24" customFormat="1" ht="15.75">
      <c r="A107" s="159"/>
      <c r="B107" s="44" t="s">
        <v>85</v>
      </c>
      <c r="C107" s="190"/>
      <c r="D107" s="17">
        <v>999</v>
      </c>
      <c r="E107" s="187"/>
      <c r="F107" s="23"/>
      <c r="H107" s="19"/>
      <c r="I107" s="19"/>
      <c r="J107" s="19"/>
      <c r="K107" s="25"/>
      <c r="L107" s="19"/>
      <c r="M107" s="19"/>
      <c r="N107" s="19"/>
      <c r="O107" s="25"/>
      <c r="P107" s="25"/>
      <c r="Q107" s="25"/>
      <c r="R107" s="25"/>
      <c r="S107" s="25"/>
    </row>
    <row r="108" spans="1:19" s="24" customFormat="1" ht="15.75">
      <c r="A108" s="159"/>
      <c r="B108" s="44" t="s">
        <v>86</v>
      </c>
      <c r="C108" s="190"/>
      <c r="D108" s="17">
        <v>329</v>
      </c>
      <c r="E108" s="187"/>
      <c r="F108" s="23"/>
      <c r="H108" s="19"/>
      <c r="I108" s="19"/>
      <c r="J108" s="19"/>
      <c r="K108" s="25"/>
      <c r="L108" s="19"/>
      <c r="M108" s="19"/>
      <c r="N108" s="19"/>
      <c r="O108" s="25"/>
      <c r="P108" s="25"/>
      <c r="Q108" s="25"/>
      <c r="R108" s="25"/>
      <c r="S108" s="25"/>
    </row>
    <row r="109" spans="1:19" s="24" customFormat="1" ht="15.75">
      <c r="A109" s="159"/>
      <c r="B109" s="44" t="s">
        <v>87</v>
      </c>
      <c r="C109" s="190"/>
      <c r="D109" s="17">
        <v>1607.28</v>
      </c>
      <c r="E109" s="187"/>
      <c r="F109" s="23"/>
      <c r="H109" s="19"/>
      <c r="I109" s="19"/>
      <c r="J109" s="19"/>
      <c r="K109" s="25"/>
      <c r="L109" s="19"/>
      <c r="M109" s="19"/>
      <c r="N109" s="19"/>
      <c r="O109" s="25"/>
      <c r="P109" s="25"/>
      <c r="Q109" s="25"/>
      <c r="R109" s="25"/>
      <c r="S109" s="25"/>
    </row>
    <row r="110" spans="1:19" s="24" customFormat="1" ht="15.75">
      <c r="A110" s="159"/>
      <c r="B110" s="44" t="s">
        <v>88</v>
      </c>
      <c r="C110" s="190"/>
      <c r="D110" s="17">
        <v>2623.05</v>
      </c>
      <c r="E110" s="187"/>
      <c r="F110" s="23"/>
      <c r="H110" s="19"/>
      <c r="I110" s="19"/>
      <c r="J110" s="19"/>
      <c r="K110" s="25"/>
      <c r="L110" s="19"/>
      <c r="M110" s="19"/>
      <c r="N110" s="19"/>
      <c r="O110" s="25"/>
      <c r="P110" s="25"/>
      <c r="Q110" s="25"/>
      <c r="R110" s="25"/>
      <c r="S110" s="25"/>
    </row>
    <row r="111" spans="1:19" s="24" customFormat="1" ht="15.75">
      <c r="A111" s="159"/>
      <c r="B111" s="44" t="s">
        <v>89</v>
      </c>
      <c r="C111" s="190"/>
      <c r="D111" s="17">
        <v>1399.7</v>
      </c>
      <c r="E111" s="187"/>
      <c r="F111" s="23"/>
      <c r="H111" s="19"/>
      <c r="I111" s="19"/>
      <c r="J111" s="19"/>
      <c r="K111" s="25"/>
      <c r="L111" s="19"/>
      <c r="M111" s="19"/>
      <c r="N111" s="19"/>
      <c r="O111" s="25"/>
      <c r="P111" s="25"/>
      <c r="Q111" s="25"/>
      <c r="R111" s="25"/>
      <c r="S111" s="25"/>
    </row>
    <row r="112" spans="1:19" s="24" customFormat="1" ht="15.75">
      <c r="A112" s="159"/>
      <c r="B112" s="44" t="s">
        <v>90</v>
      </c>
      <c r="C112" s="190"/>
      <c r="D112" s="17">
        <v>45.43</v>
      </c>
      <c r="E112" s="187"/>
      <c r="F112" s="23"/>
      <c r="H112" s="19"/>
      <c r="I112" s="19"/>
      <c r="J112" s="19"/>
      <c r="K112" s="25"/>
      <c r="L112" s="19"/>
      <c r="M112" s="19"/>
      <c r="N112" s="19"/>
      <c r="O112" s="25"/>
      <c r="P112" s="25"/>
      <c r="Q112" s="25"/>
      <c r="R112" s="25"/>
      <c r="S112" s="25"/>
    </row>
    <row r="113" spans="1:19" s="24" customFormat="1" ht="15.75">
      <c r="A113" s="159"/>
      <c r="B113" s="44" t="s">
        <v>91</v>
      </c>
      <c r="C113" s="190"/>
      <c r="D113" s="17">
        <v>1208.84</v>
      </c>
      <c r="E113" s="187"/>
      <c r="F113" s="23"/>
      <c r="H113" s="19"/>
      <c r="I113" s="19"/>
      <c r="J113" s="19"/>
      <c r="K113" s="25"/>
      <c r="L113" s="19"/>
      <c r="M113" s="19"/>
      <c r="N113" s="19"/>
      <c r="O113" s="25"/>
      <c r="P113" s="25"/>
      <c r="Q113" s="25"/>
      <c r="R113" s="25"/>
      <c r="S113" s="25"/>
    </row>
    <row r="114" spans="1:19" s="24" customFormat="1" ht="15.75">
      <c r="A114" s="159"/>
      <c r="B114" s="44" t="s">
        <v>92</v>
      </c>
      <c r="C114" s="190"/>
      <c r="D114" s="17">
        <v>81.15</v>
      </c>
      <c r="E114" s="187"/>
      <c r="F114" s="23"/>
      <c r="H114" s="19"/>
      <c r="I114" s="19"/>
      <c r="J114" s="19"/>
      <c r="K114" s="25"/>
      <c r="L114" s="19"/>
      <c r="M114" s="19"/>
      <c r="N114" s="19"/>
      <c r="O114" s="25"/>
      <c r="P114" s="25"/>
      <c r="Q114" s="25"/>
      <c r="R114" s="25"/>
      <c r="S114" s="25"/>
    </row>
    <row r="115" spans="1:19" s="24" customFormat="1" ht="15.75">
      <c r="A115" s="159"/>
      <c r="B115" s="44" t="s">
        <v>93</v>
      </c>
      <c r="C115" s="190"/>
      <c r="D115" s="17">
        <v>4897.08</v>
      </c>
      <c r="E115" s="187"/>
      <c r="F115" s="23"/>
      <c r="H115" s="19"/>
      <c r="I115" s="19"/>
      <c r="J115" s="19"/>
      <c r="K115" s="25"/>
      <c r="L115" s="19"/>
      <c r="M115" s="19"/>
      <c r="N115" s="19"/>
      <c r="O115" s="25"/>
      <c r="P115" s="25"/>
      <c r="Q115" s="25"/>
      <c r="R115" s="25"/>
      <c r="S115" s="25"/>
    </row>
    <row r="116" spans="1:19" s="24" customFormat="1" ht="15.75">
      <c r="A116" s="159"/>
      <c r="B116" s="44" t="s">
        <v>94</v>
      </c>
      <c r="C116" s="190"/>
      <c r="D116" s="17">
        <v>3392.25</v>
      </c>
      <c r="E116" s="187"/>
      <c r="F116" s="23"/>
      <c r="H116" s="19"/>
      <c r="I116" s="19"/>
      <c r="J116" s="19"/>
      <c r="K116" s="25"/>
      <c r="L116" s="19"/>
      <c r="M116" s="19"/>
      <c r="N116" s="19"/>
      <c r="O116" s="25"/>
      <c r="P116" s="25"/>
      <c r="Q116" s="25"/>
      <c r="R116" s="25"/>
      <c r="S116" s="25"/>
    </row>
    <row r="117" spans="1:19" s="24" customFormat="1" ht="15.75">
      <c r="A117" s="160"/>
      <c r="B117" s="44" t="s">
        <v>95</v>
      </c>
      <c r="C117" s="190"/>
      <c r="D117" s="17">
        <v>407.3</v>
      </c>
      <c r="E117" s="187"/>
      <c r="F117" s="23"/>
      <c r="H117" s="19"/>
      <c r="I117" s="19"/>
      <c r="J117" s="19"/>
      <c r="K117" s="25"/>
      <c r="L117" s="19"/>
      <c r="M117" s="19"/>
      <c r="N117" s="19"/>
      <c r="O117" s="25"/>
      <c r="P117" s="25"/>
      <c r="Q117" s="25"/>
      <c r="R117" s="25"/>
      <c r="S117" s="25"/>
    </row>
    <row r="118" spans="1:19" s="24" customFormat="1" ht="15.75">
      <c r="A118" s="158" t="s">
        <v>215</v>
      </c>
      <c r="B118" s="41" t="s">
        <v>216</v>
      </c>
      <c r="C118" s="42"/>
      <c r="D118" s="17"/>
      <c r="E118" s="43"/>
      <c r="F118" s="23"/>
      <c r="H118" s="19"/>
      <c r="I118" s="19"/>
      <c r="J118" s="19"/>
      <c r="K118" s="25"/>
      <c r="L118" s="19"/>
      <c r="M118" s="19"/>
      <c r="N118" s="19"/>
      <c r="O118" s="25"/>
      <c r="P118" s="25"/>
      <c r="Q118" s="25"/>
      <c r="R118" s="25"/>
      <c r="S118" s="25"/>
    </row>
    <row r="119" spans="1:19" s="24" customFormat="1" ht="31.5">
      <c r="A119" s="159"/>
      <c r="B119" s="44" t="s">
        <v>218</v>
      </c>
      <c r="C119" s="178" t="s">
        <v>217</v>
      </c>
      <c r="D119" s="17">
        <v>2692.47</v>
      </c>
      <c r="E119" s="43"/>
      <c r="F119" s="165">
        <f>SUM(D119:D123)</f>
        <v>6757.9</v>
      </c>
      <c r="H119" s="19"/>
      <c r="I119" s="19"/>
      <c r="J119" s="19"/>
      <c r="K119" s="25"/>
      <c r="L119" s="19"/>
      <c r="M119" s="19"/>
      <c r="N119" s="19"/>
      <c r="O119" s="25"/>
      <c r="P119" s="25"/>
      <c r="Q119" s="25"/>
      <c r="R119" s="25"/>
      <c r="S119" s="25"/>
    </row>
    <row r="120" spans="1:19" s="24" customFormat="1" ht="15.75">
      <c r="A120" s="159"/>
      <c r="B120" s="45" t="s">
        <v>219</v>
      </c>
      <c r="C120" s="225"/>
      <c r="D120" s="17">
        <v>542.43</v>
      </c>
      <c r="E120" s="43"/>
      <c r="F120" s="166"/>
      <c r="H120" s="19"/>
      <c r="I120" s="19"/>
      <c r="J120" s="19"/>
      <c r="K120" s="25"/>
      <c r="L120" s="19"/>
      <c r="M120" s="19"/>
      <c r="N120" s="19"/>
      <c r="O120" s="25"/>
      <c r="P120" s="25"/>
      <c r="Q120" s="25"/>
      <c r="R120" s="25"/>
      <c r="S120" s="25"/>
    </row>
    <row r="121" spans="1:19" s="24" customFormat="1" ht="15.75">
      <c r="A121" s="159"/>
      <c r="B121" s="44" t="s">
        <v>220</v>
      </c>
      <c r="C121" s="225"/>
      <c r="D121" s="17">
        <v>1353</v>
      </c>
      <c r="E121" s="43"/>
      <c r="F121" s="166"/>
      <c r="H121" s="19"/>
      <c r="I121" s="19"/>
      <c r="J121" s="19"/>
      <c r="K121" s="25"/>
      <c r="L121" s="19"/>
      <c r="M121" s="19"/>
      <c r="N121" s="19"/>
      <c r="O121" s="25"/>
      <c r="P121" s="25"/>
      <c r="Q121" s="25"/>
      <c r="R121" s="25"/>
      <c r="S121" s="25"/>
    </row>
    <row r="122" spans="1:19" s="24" customFormat="1" ht="15.75">
      <c r="A122" s="159"/>
      <c r="B122" s="45" t="s">
        <v>221</v>
      </c>
      <c r="C122" s="225"/>
      <c r="D122" s="17">
        <v>1801.13</v>
      </c>
      <c r="E122" s="43"/>
      <c r="F122" s="166"/>
      <c r="H122" s="19"/>
      <c r="I122" s="19"/>
      <c r="J122" s="19"/>
      <c r="K122" s="25"/>
      <c r="L122" s="19"/>
      <c r="M122" s="19"/>
      <c r="N122" s="19"/>
      <c r="O122" s="25"/>
      <c r="P122" s="25"/>
      <c r="Q122" s="25"/>
      <c r="R122" s="25"/>
      <c r="S122" s="25"/>
    </row>
    <row r="123" spans="1:19" s="24" customFormat="1" ht="15.75">
      <c r="A123" s="159"/>
      <c r="B123" s="45" t="s">
        <v>222</v>
      </c>
      <c r="C123" s="225"/>
      <c r="D123" s="17">
        <v>368.87</v>
      </c>
      <c r="E123" s="43"/>
      <c r="F123" s="167"/>
      <c r="H123" s="19"/>
      <c r="I123" s="19"/>
      <c r="J123" s="19"/>
      <c r="K123" s="25"/>
      <c r="L123" s="19"/>
      <c r="M123" s="19"/>
      <c r="N123" s="19"/>
      <c r="O123" s="25"/>
      <c r="P123" s="25"/>
      <c r="Q123" s="25"/>
      <c r="R123" s="25"/>
      <c r="S123" s="25"/>
    </row>
    <row r="124" spans="1:19" s="24" customFormat="1" ht="15.75">
      <c r="A124" s="159"/>
      <c r="B124" s="22" t="s">
        <v>228</v>
      </c>
      <c r="C124" s="225"/>
      <c r="D124" s="17">
        <v>6911.37</v>
      </c>
      <c r="E124" s="35">
        <f>D124</f>
        <v>6911.37</v>
      </c>
      <c r="F124" s="23"/>
      <c r="H124" s="19"/>
      <c r="I124" s="19"/>
      <c r="J124" s="19"/>
      <c r="K124" s="25"/>
      <c r="L124" s="19"/>
      <c r="M124" s="19"/>
      <c r="N124" s="19"/>
      <c r="O124" s="25"/>
      <c r="P124" s="25"/>
      <c r="Q124" s="25"/>
      <c r="R124" s="25"/>
      <c r="S124" s="25"/>
    </row>
    <row r="125" spans="1:19" s="24" customFormat="1" ht="15.75">
      <c r="A125" s="159"/>
      <c r="B125" s="22" t="s">
        <v>286</v>
      </c>
      <c r="C125" s="226"/>
      <c r="D125" s="17">
        <v>472.32</v>
      </c>
      <c r="E125" s="35"/>
      <c r="F125" s="36">
        <f>D125</f>
        <v>472.32</v>
      </c>
      <c r="H125" s="19"/>
      <c r="I125" s="19"/>
      <c r="J125" s="19"/>
      <c r="K125" s="25"/>
      <c r="L125" s="19"/>
      <c r="M125" s="19"/>
      <c r="N125" s="19"/>
      <c r="O125" s="25"/>
      <c r="P125" s="25"/>
      <c r="Q125" s="25"/>
      <c r="R125" s="25"/>
      <c r="S125" s="25"/>
    </row>
    <row r="126" spans="1:19" s="24" customFormat="1" ht="31.5" customHeight="1">
      <c r="A126" s="159"/>
      <c r="B126" s="44" t="s">
        <v>218</v>
      </c>
      <c r="C126" s="178" t="s">
        <v>223</v>
      </c>
      <c r="D126" s="17">
        <v>2692.47</v>
      </c>
      <c r="E126" s="43"/>
      <c r="F126" s="165">
        <f>SUM(D126:D130)</f>
        <v>6757.9</v>
      </c>
      <c r="H126" s="19"/>
      <c r="I126" s="19"/>
      <c r="J126" s="19"/>
      <c r="K126" s="25"/>
      <c r="L126" s="19"/>
      <c r="M126" s="19"/>
      <c r="N126" s="19"/>
      <c r="O126" s="25"/>
      <c r="P126" s="25"/>
      <c r="Q126" s="25"/>
      <c r="R126" s="25"/>
      <c r="S126" s="25"/>
    </row>
    <row r="127" spans="1:19" s="24" customFormat="1" ht="15.75">
      <c r="A127" s="159"/>
      <c r="B127" s="45" t="s">
        <v>219</v>
      </c>
      <c r="C127" s="225"/>
      <c r="D127" s="17">
        <v>542.43</v>
      </c>
      <c r="E127" s="43"/>
      <c r="F127" s="166"/>
      <c r="H127" s="19"/>
      <c r="I127" s="19"/>
      <c r="J127" s="19"/>
      <c r="K127" s="25"/>
      <c r="L127" s="19"/>
      <c r="M127" s="19"/>
      <c r="N127" s="19"/>
      <c r="O127" s="25"/>
      <c r="P127" s="25"/>
      <c r="Q127" s="25"/>
      <c r="R127" s="25"/>
      <c r="S127" s="25"/>
    </row>
    <row r="128" spans="1:19" s="24" customFormat="1" ht="15.75">
      <c r="A128" s="159"/>
      <c r="B128" s="44" t="s">
        <v>220</v>
      </c>
      <c r="C128" s="225"/>
      <c r="D128" s="17">
        <v>1353</v>
      </c>
      <c r="E128" s="43"/>
      <c r="F128" s="166"/>
      <c r="H128" s="19"/>
      <c r="I128" s="19"/>
      <c r="J128" s="19"/>
      <c r="K128" s="25"/>
      <c r="L128" s="19"/>
      <c r="M128" s="19"/>
      <c r="N128" s="19"/>
      <c r="O128" s="25"/>
      <c r="P128" s="25"/>
      <c r="Q128" s="25"/>
      <c r="R128" s="25"/>
      <c r="S128" s="25"/>
    </row>
    <row r="129" spans="1:19" s="24" customFormat="1" ht="15.75">
      <c r="A129" s="159"/>
      <c r="B129" s="45" t="s">
        <v>221</v>
      </c>
      <c r="C129" s="225"/>
      <c r="D129" s="17">
        <v>1801.13</v>
      </c>
      <c r="E129" s="43"/>
      <c r="F129" s="166"/>
      <c r="H129" s="19"/>
      <c r="I129" s="19"/>
      <c r="J129" s="19"/>
      <c r="K129" s="25"/>
      <c r="L129" s="19"/>
      <c r="M129" s="19"/>
      <c r="N129" s="19"/>
      <c r="O129" s="25"/>
      <c r="P129" s="25"/>
      <c r="Q129" s="25"/>
      <c r="R129" s="25"/>
      <c r="S129" s="25"/>
    </row>
    <row r="130" spans="1:19" s="24" customFormat="1" ht="15.75">
      <c r="A130" s="159"/>
      <c r="B130" s="45" t="s">
        <v>222</v>
      </c>
      <c r="C130" s="225"/>
      <c r="D130" s="17">
        <v>368.87</v>
      </c>
      <c r="E130" s="43"/>
      <c r="F130" s="167"/>
      <c r="H130" s="19"/>
      <c r="I130" s="19"/>
      <c r="J130" s="19"/>
      <c r="K130" s="25"/>
      <c r="L130" s="19"/>
      <c r="M130" s="19"/>
      <c r="N130" s="19"/>
      <c r="O130" s="25"/>
      <c r="P130" s="25"/>
      <c r="Q130" s="25"/>
      <c r="R130" s="25"/>
      <c r="S130" s="25"/>
    </row>
    <row r="131" spans="1:19" s="24" customFormat="1" ht="15.75">
      <c r="A131" s="159"/>
      <c r="B131" s="22" t="s">
        <v>228</v>
      </c>
      <c r="C131" s="225"/>
      <c r="D131" s="17">
        <v>6562.05</v>
      </c>
      <c r="E131" s="35">
        <f>D131</f>
        <v>6562.05</v>
      </c>
      <c r="F131" s="23"/>
      <c r="H131" s="19"/>
      <c r="I131" s="19"/>
      <c r="J131" s="19"/>
      <c r="K131" s="25"/>
      <c r="L131" s="19"/>
      <c r="M131" s="19"/>
      <c r="N131" s="19"/>
      <c r="O131" s="25"/>
      <c r="P131" s="25"/>
      <c r="Q131" s="25"/>
      <c r="R131" s="25"/>
      <c r="S131" s="25"/>
    </row>
    <row r="132" spans="1:19" s="24" customFormat="1" ht="15.75">
      <c r="A132" s="159"/>
      <c r="B132" s="22" t="s">
        <v>286</v>
      </c>
      <c r="C132" s="226"/>
      <c r="D132" s="17">
        <v>472.32</v>
      </c>
      <c r="E132" s="35"/>
      <c r="F132" s="36">
        <f>D132</f>
        <v>472.32</v>
      </c>
      <c r="H132" s="19"/>
      <c r="I132" s="19"/>
      <c r="J132" s="19"/>
      <c r="K132" s="25"/>
      <c r="L132" s="19"/>
      <c r="M132" s="19"/>
      <c r="N132" s="19"/>
      <c r="O132" s="25"/>
      <c r="P132" s="25"/>
      <c r="Q132" s="25"/>
      <c r="R132" s="25"/>
      <c r="S132" s="25"/>
    </row>
    <row r="133" spans="1:19" s="24" customFormat="1" ht="31.5" customHeight="1">
      <c r="A133" s="159"/>
      <c r="B133" s="44" t="s">
        <v>218</v>
      </c>
      <c r="C133" s="178" t="s">
        <v>224</v>
      </c>
      <c r="D133" s="17">
        <v>2692.47</v>
      </c>
      <c r="E133" s="43"/>
      <c r="F133" s="165">
        <f>SUM(D133:D137)</f>
        <v>6757.9</v>
      </c>
      <c r="H133" s="19"/>
      <c r="I133" s="19"/>
      <c r="J133" s="19"/>
      <c r="K133" s="25"/>
      <c r="L133" s="19"/>
      <c r="M133" s="19"/>
      <c r="N133" s="19"/>
      <c r="O133" s="25"/>
      <c r="P133" s="25"/>
      <c r="Q133" s="25"/>
      <c r="R133" s="25"/>
      <c r="S133" s="25"/>
    </row>
    <row r="134" spans="1:19" s="24" customFormat="1" ht="15.75">
      <c r="A134" s="159"/>
      <c r="B134" s="45" t="s">
        <v>219</v>
      </c>
      <c r="C134" s="225"/>
      <c r="D134" s="17">
        <v>542.43</v>
      </c>
      <c r="E134" s="43"/>
      <c r="F134" s="166"/>
      <c r="H134" s="19"/>
      <c r="I134" s="19"/>
      <c r="J134" s="19"/>
      <c r="K134" s="25"/>
      <c r="L134" s="19"/>
      <c r="M134" s="19"/>
      <c r="N134" s="19"/>
      <c r="O134" s="25"/>
      <c r="P134" s="25"/>
      <c r="Q134" s="25"/>
      <c r="R134" s="25"/>
      <c r="S134" s="25"/>
    </row>
    <row r="135" spans="1:19" s="24" customFormat="1" ht="15.75">
      <c r="A135" s="159"/>
      <c r="B135" s="44" t="s">
        <v>220</v>
      </c>
      <c r="C135" s="225"/>
      <c r="D135" s="17">
        <v>1353</v>
      </c>
      <c r="E135" s="43"/>
      <c r="F135" s="166"/>
      <c r="H135" s="19"/>
      <c r="I135" s="19"/>
      <c r="J135" s="19"/>
      <c r="K135" s="25"/>
      <c r="L135" s="19"/>
      <c r="M135" s="19"/>
      <c r="N135" s="19"/>
      <c r="O135" s="25"/>
      <c r="P135" s="25"/>
      <c r="Q135" s="25"/>
      <c r="R135" s="25"/>
      <c r="S135" s="25"/>
    </row>
    <row r="136" spans="1:19" s="24" customFormat="1" ht="15.75">
      <c r="A136" s="159"/>
      <c r="B136" s="45" t="s">
        <v>221</v>
      </c>
      <c r="C136" s="225"/>
      <c r="D136" s="17">
        <v>1801.13</v>
      </c>
      <c r="E136" s="43"/>
      <c r="F136" s="166"/>
      <c r="H136" s="19"/>
      <c r="I136" s="19"/>
      <c r="J136" s="19"/>
      <c r="K136" s="25"/>
      <c r="L136" s="19"/>
      <c r="M136" s="19"/>
      <c r="N136" s="19"/>
      <c r="O136" s="25"/>
      <c r="P136" s="25"/>
      <c r="Q136" s="25"/>
      <c r="R136" s="25"/>
      <c r="S136" s="25"/>
    </row>
    <row r="137" spans="1:19" s="24" customFormat="1" ht="15.75">
      <c r="A137" s="159"/>
      <c r="B137" s="45" t="s">
        <v>222</v>
      </c>
      <c r="C137" s="225"/>
      <c r="D137" s="17">
        <v>368.87</v>
      </c>
      <c r="E137" s="43"/>
      <c r="F137" s="167"/>
      <c r="H137" s="19"/>
      <c r="I137" s="19"/>
      <c r="J137" s="19"/>
      <c r="K137" s="25"/>
      <c r="L137" s="19"/>
      <c r="M137" s="19"/>
      <c r="N137" s="19"/>
      <c r="O137" s="25"/>
      <c r="P137" s="25"/>
      <c r="Q137" s="25"/>
      <c r="R137" s="25"/>
      <c r="S137" s="25"/>
    </row>
    <row r="138" spans="1:19" s="24" customFormat="1" ht="15.75">
      <c r="A138" s="159"/>
      <c r="B138" s="22" t="s">
        <v>228</v>
      </c>
      <c r="C138" s="225"/>
      <c r="D138" s="17">
        <v>4817.91</v>
      </c>
      <c r="E138" s="35">
        <f>D138</f>
        <v>4817.91</v>
      </c>
      <c r="F138" s="23"/>
      <c r="H138" s="19"/>
      <c r="I138" s="19"/>
      <c r="J138" s="19"/>
      <c r="K138" s="25"/>
      <c r="L138" s="19"/>
      <c r="M138" s="19"/>
      <c r="N138" s="19"/>
      <c r="O138" s="25"/>
      <c r="P138" s="25"/>
      <c r="Q138" s="25"/>
      <c r="R138" s="25"/>
      <c r="S138" s="25"/>
    </row>
    <row r="139" spans="1:19" s="24" customFormat="1" ht="15.75">
      <c r="A139" s="159"/>
      <c r="B139" s="22" t="s">
        <v>286</v>
      </c>
      <c r="C139" s="226"/>
      <c r="D139" s="17">
        <v>472.32</v>
      </c>
      <c r="E139" s="35"/>
      <c r="F139" s="36">
        <f>D139</f>
        <v>472.32</v>
      </c>
      <c r="H139" s="19"/>
      <c r="I139" s="19"/>
      <c r="J139" s="19"/>
      <c r="K139" s="25"/>
      <c r="L139" s="19"/>
      <c r="M139" s="19"/>
      <c r="N139" s="19"/>
      <c r="O139" s="25"/>
      <c r="P139" s="25"/>
      <c r="Q139" s="25"/>
      <c r="R139" s="25"/>
      <c r="S139" s="25"/>
    </row>
    <row r="140" spans="1:19" s="24" customFormat="1" ht="31.5" customHeight="1">
      <c r="A140" s="159"/>
      <c r="B140" s="44" t="s">
        <v>218</v>
      </c>
      <c r="C140" s="195" t="s">
        <v>225</v>
      </c>
      <c r="D140" s="17">
        <v>2692.47</v>
      </c>
      <c r="E140" s="43"/>
      <c r="F140" s="165">
        <f>SUM(D140:D142)</f>
        <v>4587.9</v>
      </c>
      <c r="H140" s="19"/>
      <c r="I140" s="19"/>
      <c r="J140" s="19"/>
      <c r="K140" s="25"/>
      <c r="L140" s="19"/>
      <c r="M140" s="19"/>
      <c r="N140" s="19"/>
      <c r="O140" s="25"/>
      <c r="P140" s="25"/>
      <c r="Q140" s="25"/>
      <c r="R140" s="25"/>
      <c r="S140" s="25"/>
    </row>
    <row r="141" spans="1:19" s="24" customFormat="1" ht="15.75">
      <c r="A141" s="159"/>
      <c r="B141" s="45" t="s">
        <v>219</v>
      </c>
      <c r="C141" s="179"/>
      <c r="D141" s="17">
        <v>542.43</v>
      </c>
      <c r="E141" s="43"/>
      <c r="F141" s="166"/>
      <c r="H141" s="19"/>
      <c r="I141" s="19"/>
      <c r="J141" s="19"/>
      <c r="K141" s="25"/>
      <c r="L141" s="19"/>
      <c r="M141" s="19"/>
      <c r="N141" s="19"/>
      <c r="O141" s="25"/>
      <c r="P141" s="25"/>
      <c r="Q141" s="25"/>
      <c r="R141" s="25"/>
      <c r="S141" s="25"/>
    </row>
    <row r="142" spans="1:19" s="24" customFormat="1" ht="15.75">
      <c r="A142" s="159"/>
      <c r="B142" s="44" t="s">
        <v>220</v>
      </c>
      <c r="C142" s="179"/>
      <c r="D142" s="17">
        <v>1353</v>
      </c>
      <c r="E142" s="43"/>
      <c r="F142" s="167"/>
      <c r="H142" s="19"/>
      <c r="I142" s="19"/>
      <c r="J142" s="19"/>
      <c r="K142" s="25"/>
      <c r="L142" s="19"/>
      <c r="M142" s="19"/>
      <c r="N142" s="19"/>
      <c r="O142" s="25"/>
      <c r="P142" s="25"/>
      <c r="Q142" s="25"/>
      <c r="R142" s="25"/>
      <c r="S142" s="25"/>
    </row>
    <row r="143" spans="1:19" s="24" customFormat="1" ht="15.75">
      <c r="A143" s="159"/>
      <c r="B143" s="22" t="s">
        <v>228</v>
      </c>
      <c r="C143" s="179"/>
      <c r="D143" s="17">
        <v>5213.97</v>
      </c>
      <c r="E143" s="35">
        <f>D143</f>
        <v>5213.97</v>
      </c>
      <c r="F143" s="23"/>
      <c r="H143" s="19"/>
      <c r="I143" s="19"/>
      <c r="J143" s="19"/>
      <c r="K143" s="25"/>
      <c r="L143" s="19"/>
      <c r="M143" s="19"/>
      <c r="N143" s="19"/>
      <c r="O143" s="25"/>
      <c r="P143" s="25"/>
      <c r="Q143" s="25"/>
      <c r="R143" s="25"/>
      <c r="S143" s="25"/>
    </row>
    <row r="144" spans="1:19" s="24" customFormat="1" ht="15.75">
      <c r="A144" s="159"/>
      <c r="B144" s="22" t="s">
        <v>286</v>
      </c>
      <c r="C144" s="180"/>
      <c r="D144" s="17">
        <v>472.32</v>
      </c>
      <c r="E144" s="35"/>
      <c r="F144" s="36">
        <f>D144</f>
        <v>472.32</v>
      </c>
      <c r="H144" s="19"/>
      <c r="I144" s="19"/>
      <c r="J144" s="19"/>
      <c r="K144" s="25"/>
      <c r="L144" s="19"/>
      <c r="M144" s="19"/>
      <c r="N144" s="19"/>
      <c r="O144" s="25"/>
      <c r="P144" s="25"/>
      <c r="Q144" s="25"/>
      <c r="R144" s="25"/>
      <c r="S144" s="25"/>
    </row>
    <row r="145" spans="1:19" s="24" customFormat="1" ht="31.5" customHeight="1">
      <c r="A145" s="159"/>
      <c r="B145" s="44" t="s">
        <v>218</v>
      </c>
      <c r="C145" s="195" t="s">
        <v>226</v>
      </c>
      <c r="D145" s="17">
        <v>2692.47</v>
      </c>
      <c r="E145" s="43"/>
      <c r="F145" s="165">
        <f>SUM(D145:D147)</f>
        <v>4587.9</v>
      </c>
      <c r="H145" s="19"/>
      <c r="I145" s="19"/>
      <c r="J145" s="19"/>
      <c r="K145" s="25"/>
      <c r="L145" s="19"/>
      <c r="M145" s="19"/>
      <c r="N145" s="19"/>
      <c r="O145" s="25"/>
      <c r="P145" s="25"/>
      <c r="Q145" s="25"/>
      <c r="R145" s="25"/>
      <c r="S145" s="25"/>
    </row>
    <row r="146" spans="1:19" s="24" customFormat="1" ht="15.75">
      <c r="A146" s="159"/>
      <c r="B146" s="45" t="s">
        <v>219</v>
      </c>
      <c r="C146" s="179"/>
      <c r="D146" s="17">
        <v>542.43</v>
      </c>
      <c r="E146" s="43"/>
      <c r="F146" s="166"/>
      <c r="H146" s="19"/>
      <c r="I146" s="19"/>
      <c r="J146" s="19"/>
      <c r="K146" s="25"/>
      <c r="L146" s="19"/>
      <c r="M146" s="19"/>
      <c r="N146" s="19"/>
      <c r="O146" s="25"/>
      <c r="P146" s="25"/>
      <c r="Q146" s="25"/>
      <c r="R146" s="25"/>
      <c r="S146" s="25"/>
    </row>
    <row r="147" spans="1:19" s="24" customFormat="1" ht="15.75">
      <c r="A147" s="159"/>
      <c r="B147" s="44" t="s">
        <v>220</v>
      </c>
      <c r="C147" s="179"/>
      <c r="D147" s="17">
        <v>1353</v>
      </c>
      <c r="E147" s="43"/>
      <c r="F147" s="167"/>
      <c r="H147" s="19"/>
      <c r="I147" s="19"/>
      <c r="J147" s="19"/>
      <c r="K147" s="25"/>
      <c r="L147" s="19"/>
      <c r="M147" s="19"/>
      <c r="N147" s="19"/>
      <c r="O147" s="25"/>
      <c r="P147" s="25"/>
      <c r="Q147" s="25"/>
      <c r="R147" s="25"/>
      <c r="S147" s="25"/>
    </row>
    <row r="148" spans="1:19" s="24" customFormat="1" ht="15.75">
      <c r="A148" s="159"/>
      <c r="B148" s="22" t="s">
        <v>228</v>
      </c>
      <c r="C148" s="179"/>
      <c r="D148" s="17">
        <v>6121.71</v>
      </c>
      <c r="E148" s="35">
        <f>D148</f>
        <v>6121.71</v>
      </c>
      <c r="F148" s="23"/>
      <c r="H148" s="19"/>
      <c r="I148" s="19"/>
      <c r="J148" s="19"/>
      <c r="K148" s="25"/>
      <c r="L148" s="19"/>
      <c r="M148" s="19"/>
      <c r="N148" s="19"/>
      <c r="O148" s="25"/>
      <c r="P148" s="25"/>
      <c r="Q148" s="25"/>
      <c r="R148" s="25"/>
      <c r="S148" s="25"/>
    </row>
    <row r="149" spans="1:19" s="24" customFormat="1" ht="15.75">
      <c r="A149" s="159"/>
      <c r="B149" s="22" t="s">
        <v>286</v>
      </c>
      <c r="C149" s="180"/>
      <c r="D149" s="17">
        <v>472.32</v>
      </c>
      <c r="E149" s="35"/>
      <c r="F149" s="36">
        <f>D149</f>
        <v>472.32</v>
      </c>
      <c r="H149" s="19"/>
      <c r="I149" s="19"/>
      <c r="J149" s="19"/>
      <c r="K149" s="25"/>
      <c r="L149" s="19"/>
      <c r="M149" s="19"/>
      <c r="N149" s="19"/>
      <c r="O149" s="25"/>
      <c r="P149" s="25"/>
      <c r="Q149" s="25"/>
      <c r="R149" s="25"/>
      <c r="S149" s="25"/>
    </row>
    <row r="150" spans="1:19" s="24" customFormat="1" ht="31.5">
      <c r="A150" s="159"/>
      <c r="B150" s="44" t="s">
        <v>218</v>
      </c>
      <c r="C150" s="195" t="s">
        <v>227</v>
      </c>
      <c r="D150" s="17">
        <v>2692.47</v>
      </c>
      <c r="E150" s="43"/>
      <c r="F150" s="165">
        <f>SUM(D150:D152)</f>
        <v>4587.9</v>
      </c>
      <c r="H150" s="19"/>
      <c r="I150" s="19"/>
      <c r="J150" s="19"/>
      <c r="K150" s="25"/>
      <c r="L150" s="19"/>
      <c r="M150" s="19"/>
      <c r="N150" s="19"/>
      <c r="O150" s="25"/>
      <c r="P150" s="25"/>
      <c r="Q150" s="25"/>
      <c r="R150" s="25"/>
      <c r="S150" s="25"/>
    </row>
    <row r="151" spans="1:19" s="24" customFormat="1" ht="15.75">
      <c r="A151" s="159"/>
      <c r="B151" s="45" t="s">
        <v>219</v>
      </c>
      <c r="C151" s="179"/>
      <c r="D151" s="17">
        <v>542.43</v>
      </c>
      <c r="E151" s="43"/>
      <c r="F151" s="166"/>
      <c r="H151" s="19"/>
      <c r="I151" s="19"/>
      <c r="J151" s="19"/>
      <c r="K151" s="25"/>
      <c r="L151" s="19"/>
      <c r="M151" s="19"/>
      <c r="N151" s="19"/>
      <c r="O151" s="25"/>
      <c r="P151" s="25"/>
      <c r="Q151" s="25"/>
      <c r="R151" s="25"/>
      <c r="S151" s="25"/>
    </row>
    <row r="152" spans="1:19" s="24" customFormat="1" ht="15.75">
      <c r="A152" s="159"/>
      <c r="B152" s="44" t="s">
        <v>220</v>
      </c>
      <c r="C152" s="179"/>
      <c r="D152" s="17">
        <v>1353</v>
      </c>
      <c r="E152" s="43"/>
      <c r="F152" s="167"/>
      <c r="H152" s="19"/>
      <c r="I152" s="19"/>
      <c r="J152" s="19"/>
      <c r="K152" s="25"/>
      <c r="L152" s="19"/>
      <c r="M152" s="19"/>
      <c r="N152" s="19"/>
      <c r="O152" s="25"/>
      <c r="P152" s="25"/>
      <c r="Q152" s="25"/>
      <c r="R152" s="25"/>
      <c r="S152" s="25"/>
    </row>
    <row r="153" spans="1:19" s="24" customFormat="1" ht="15.75">
      <c r="A153" s="160"/>
      <c r="B153" s="22" t="s">
        <v>228</v>
      </c>
      <c r="C153" s="179"/>
      <c r="D153" s="17">
        <v>6121.71</v>
      </c>
      <c r="E153" s="35">
        <f>D153</f>
        <v>6121.71</v>
      </c>
      <c r="F153" s="23"/>
      <c r="H153" s="19"/>
      <c r="I153" s="19"/>
      <c r="J153" s="19"/>
      <c r="K153" s="25"/>
      <c r="L153" s="19"/>
      <c r="M153" s="19"/>
      <c r="N153" s="19"/>
      <c r="O153" s="25"/>
      <c r="P153" s="25"/>
      <c r="Q153" s="25"/>
      <c r="R153" s="25"/>
      <c r="S153" s="25"/>
    </row>
    <row r="154" spans="1:19" s="24" customFormat="1" ht="15.75">
      <c r="A154" s="26"/>
      <c r="B154" s="22" t="s">
        <v>286</v>
      </c>
      <c r="C154" s="180"/>
      <c r="D154" s="17">
        <v>472.32</v>
      </c>
      <c r="E154" s="35"/>
      <c r="F154" s="23">
        <f>D154</f>
        <v>472.32</v>
      </c>
      <c r="H154" s="19"/>
      <c r="I154" s="19"/>
      <c r="J154" s="19"/>
      <c r="K154" s="25"/>
      <c r="L154" s="19"/>
      <c r="M154" s="19"/>
      <c r="N154" s="19"/>
      <c r="O154" s="25"/>
      <c r="P154" s="25"/>
      <c r="Q154" s="25"/>
      <c r="R154" s="25"/>
      <c r="S154" s="25"/>
    </row>
    <row r="155" spans="1:19" s="24" customFormat="1" ht="15.75">
      <c r="A155" s="158" t="s">
        <v>229</v>
      </c>
      <c r="B155" s="33" t="s">
        <v>235</v>
      </c>
      <c r="C155" s="34"/>
      <c r="D155" s="17"/>
      <c r="E155" s="35"/>
      <c r="F155" s="23"/>
      <c r="H155" s="19"/>
      <c r="I155" s="19"/>
      <c r="J155" s="19"/>
      <c r="K155" s="25"/>
      <c r="L155" s="19"/>
      <c r="M155" s="19"/>
      <c r="N155" s="19"/>
      <c r="O155" s="25"/>
      <c r="P155" s="25"/>
      <c r="Q155" s="25"/>
      <c r="R155" s="25"/>
      <c r="S155" s="25"/>
    </row>
    <row r="156" spans="1:19" s="24" customFormat="1" ht="15.75">
      <c r="A156" s="159"/>
      <c r="B156" s="22" t="s">
        <v>230</v>
      </c>
      <c r="C156" s="178" t="s">
        <v>236</v>
      </c>
      <c r="D156" s="17">
        <f>3834.4-800</f>
        <v>3034.4</v>
      </c>
      <c r="E156" s="35"/>
      <c r="F156" s="165">
        <f>SUM(D156:D160)</f>
        <v>70596.6</v>
      </c>
      <c r="H156" s="19"/>
      <c r="I156" s="19"/>
      <c r="J156" s="19"/>
      <c r="K156" s="25"/>
      <c r="L156" s="19"/>
      <c r="M156" s="19"/>
      <c r="N156" s="19"/>
      <c r="O156" s="25"/>
      <c r="P156" s="25"/>
      <c r="Q156" s="25"/>
      <c r="R156" s="25"/>
      <c r="S156" s="25"/>
    </row>
    <row r="157" spans="1:19" s="24" customFormat="1" ht="31.5">
      <c r="A157" s="159"/>
      <c r="B157" s="22" t="s">
        <v>231</v>
      </c>
      <c r="C157" s="179"/>
      <c r="D157" s="17">
        <f>3300*5</f>
        <v>16500</v>
      </c>
      <c r="E157" s="35"/>
      <c r="F157" s="166"/>
      <c r="H157" s="19"/>
      <c r="I157" s="19"/>
      <c r="J157" s="19"/>
      <c r="K157" s="25"/>
      <c r="L157" s="19"/>
      <c r="M157" s="19"/>
      <c r="N157" s="19"/>
      <c r="O157" s="25"/>
      <c r="P157" s="25"/>
      <c r="Q157" s="25"/>
      <c r="R157" s="25"/>
      <c r="S157" s="25"/>
    </row>
    <row r="158" spans="1:19" s="24" customFormat="1" ht="31.5">
      <c r="A158" s="159"/>
      <c r="B158" s="22" t="s">
        <v>232</v>
      </c>
      <c r="C158" s="179"/>
      <c r="D158" s="17">
        <f>3830.34*4</f>
        <v>15321.36</v>
      </c>
      <c r="E158" s="35"/>
      <c r="F158" s="166"/>
      <c r="H158" s="19"/>
      <c r="I158" s="19"/>
      <c r="J158" s="19"/>
      <c r="K158" s="25"/>
      <c r="L158" s="19"/>
      <c r="M158" s="19"/>
      <c r="N158" s="19"/>
      <c r="O158" s="25"/>
      <c r="P158" s="25"/>
      <c r="Q158" s="25"/>
      <c r="R158" s="25"/>
      <c r="S158" s="25"/>
    </row>
    <row r="159" spans="1:19" s="24" customFormat="1" ht="47.25">
      <c r="A159" s="159"/>
      <c r="B159" s="22" t="s">
        <v>233</v>
      </c>
      <c r="C159" s="179"/>
      <c r="D159" s="17">
        <f>7041.01*4</f>
        <v>28164.04</v>
      </c>
      <c r="E159" s="35"/>
      <c r="F159" s="166"/>
      <c r="H159" s="19"/>
      <c r="I159" s="19"/>
      <c r="J159" s="19"/>
      <c r="K159" s="25"/>
      <c r="L159" s="19"/>
      <c r="M159" s="19"/>
      <c r="N159" s="19"/>
      <c r="O159" s="25"/>
      <c r="P159" s="25"/>
      <c r="Q159" s="25"/>
      <c r="R159" s="25"/>
      <c r="S159" s="25"/>
    </row>
    <row r="160" spans="1:19" s="24" customFormat="1" ht="31.5">
      <c r="A160" s="160"/>
      <c r="B160" s="22" t="s">
        <v>234</v>
      </c>
      <c r="C160" s="180"/>
      <c r="D160" s="17">
        <f>757.68*10</f>
        <v>7576.799999999999</v>
      </c>
      <c r="E160" s="35"/>
      <c r="F160" s="167"/>
      <c r="H160" s="19"/>
      <c r="I160" s="19"/>
      <c r="J160" s="19"/>
      <c r="K160" s="25"/>
      <c r="L160" s="19"/>
      <c r="M160" s="19"/>
      <c r="N160" s="19"/>
      <c r="O160" s="25"/>
      <c r="P160" s="25"/>
      <c r="Q160" s="25"/>
      <c r="R160" s="25"/>
      <c r="S160" s="25"/>
    </row>
    <row r="161" spans="1:19" s="49" customFormat="1" ht="15.75">
      <c r="A161" s="54" t="s">
        <v>237</v>
      </c>
      <c r="B161" s="33" t="s">
        <v>107</v>
      </c>
      <c r="C161" s="55"/>
      <c r="D161" s="14">
        <v>39382</v>
      </c>
      <c r="E161" s="14">
        <f>D161</f>
        <v>39382</v>
      </c>
      <c r="F161" s="30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s="49" customFormat="1" ht="15.75">
      <c r="A162" s="161" t="s">
        <v>238</v>
      </c>
      <c r="B162" s="107" t="s">
        <v>160</v>
      </c>
      <c r="C162" s="201" t="s">
        <v>116</v>
      </c>
      <c r="D162" s="91"/>
      <c r="E162" s="91"/>
      <c r="F162" s="30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s="49" customFormat="1" ht="47.25">
      <c r="A163" s="162"/>
      <c r="B163" s="44" t="s">
        <v>110</v>
      </c>
      <c r="C163" s="202"/>
      <c r="D163" s="93">
        <f>190000-40000</f>
        <v>150000</v>
      </c>
      <c r="E163" s="198">
        <f>SUM(D163:D169)</f>
        <v>160360.02000000002</v>
      </c>
      <c r="F163" s="30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s="49" customFormat="1" ht="15.75">
      <c r="A164" s="162"/>
      <c r="B164" s="44" t="s">
        <v>111</v>
      </c>
      <c r="C164" s="202"/>
      <c r="D164" s="93">
        <v>2300.01</v>
      </c>
      <c r="E164" s="199"/>
      <c r="F164" s="30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s="49" customFormat="1" ht="15.75">
      <c r="A165" s="162"/>
      <c r="B165" s="44" t="s">
        <v>112</v>
      </c>
      <c r="C165" s="202"/>
      <c r="D165" s="93">
        <v>1700</v>
      </c>
      <c r="E165" s="199"/>
      <c r="F165" s="30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s="49" customFormat="1" ht="15.75">
      <c r="A166" s="162"/>
      <c r="B166" s="44" t="s">
        <v>113</v>
      </c>
      <c r="C166" s="202"/>
      <c r="D166" s="93">
        <v>1750</v>
      </c>
      <c r="E166" s="199"/>
      <c r="F166" s="30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s="49" customFormat="1" ht="15.75">
      <c r="A167" s="162"/>
      <c r="B167" s="44" t="s">
        <v>114</v>
      </c>
      <c r="C167" s="202"/>
      <c r="D167" s="93">
        <v>1890</v>
      </c>
      <c r="E167" s="199"/>
      <c r="F167" s="30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s="49" customFormat="1" ht="15.75">
      <c r="A168" s="162"/>
      <c r="B168" s="44" t="s">
        <v>173</v>
      </c>
      <c r="C168" s="202"/>
      <c r="D168" s="93">
        <v>1850.01</v>
      </c>
      <c r="E168" s="199"/>
      <c r="F168" s="30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s="49" customFormat="1" ht="15">
      <c r="A169" s="162"/>
      <c r="B169" s="81" t="s">
        <v>115</v>
      </c>
      <c r="C169" s="202"/>
      <c r="D169" s="16">
        <v>870</v>
      </c>
      <c r="E169" s="200"/>
      <c r="F169" s="30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s="49" customFormat="1" ht="15">
      <c r="A170" s="162"/>
      <c r="B170" s="81" t="s">
        <v>117</v>
      </c>
      <c r="C170" s="202"/>
      <c r="D170" s="16">
        <v>2000</v>
      </c>
      <c r="E170" s="91"/>
      <c r="F170" s="176">
        <f>SUM(D170:D241)-E183-E218-E219-E241</f>
        <v>244516.68</v>
      </c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s="24" customFormat="1" ht="15">
      <c r="A171" s="162"/>
      <c r="B171" s="81" t="s">
        <v>118</v>
      </c>
      <c r="C171" s="202"/>
      <c r="D171" s="16">
        <v>1500</v>
      </c>
      <c r="E171" s="92"/>
      <c r="F171" s="177"/>
      <c r="H171" s="19"/>
      <c r="I171" s="19"/>
      <c r="J171" s="19"/>
      <c r="K171" s="25"/>
      <c r="L171" s="19"/>
      <c r="M171" s="19"/>
      <c r="N171" s="19"/>
      <c r="O171" s="25"/>
      <c r="P171" s="25"/>
      <c r="Q171" s="25"/>
      <c r="R171" s="25"/>
      <c r="S171" s="25"/>
    </row>
    <row r="172" spans="1:19" s="24" customFormat="1" ht="15">
      <c r="A172" s="162"/>
      <c r="B172" s="81" t="s">
        <v>119</v>
      </c>
      <c r="C172" s="202"/>
      <c r="D172" s="16">
        <v>2000</v>
      </c>
      <c r="E172" s="92"/>
      <c r="F172" s="177"/>
      <c r="H172" s="19"/>
      <c r="I172" s="19"/>
      <c r="J172" s="19"/>
      <c r="K172" s="25"/>
      <c r="L172" s="19"/>
      <c r="M172" s="19"/>
      <c r="N172" s="19"/>
      <c r="O172" s="25"/>
      <c r="P172" s="25"/>
      <c r="Q172" s="25"/>
      <c r="R172" s="25"/>
      <c r="S172" s="25"/>
    </row>
    <row r="173" spans="1:19" s="24" customFormat="1" ht="15">
      <c r="A173" s="162"/>
      <c r="B173" s="81" t="s">
        <v>120</v>
      </c>
      <c r="C173" s="202"/>
      <c r="D173" s="16">
        <v>1000</v>
      </c>
      <c r="E173" s="92"/>
      <c r="F173" s="177"/>
      <c r="H173" s="19"/>
      <c r="I173" s="19"/>
      <c r="J173" s="19"/>
      <c r="K173" s="25"/>
      <c r="L173" s="19"/>
      <c r="M173" s="19"/>
      <c r="N173" s="19"/>
      <c r="O173" s="25"/>
      <c r="P173" s="25"/>
      <c r="Q173" s="25"/>
      <c r="R173" s="25"/>
      <c r="S173" s="25"/>
    </row>
    <row r="174" spans="1:19" s="49" customFormat="1" ht="15">
      <c r="A174" s="162"/>
      <c r="B174" s="81" t="s">
        <v>121</v>
      </c>
      <c r="C174" s="202"/>
      <c r="D174" s="16">
        <v>1000</v>
      </c>
      <c r="E174" s="91"/>
      <c r="F174" s="177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s="49" customFormat="1" ht="15">
      <c r="A175" s="162"/>
      <c r="B175" s="81" t="s">
        <v>122</v>
      </c>
      <c r="C175" s="202"/>
      <c r="D175" s="16">
        <v>1000</v>
      </c>
      <c r="E175" s="91"/>
      <c r="F175" s="177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s="24" customFormat="1" ht="15">
      <c r="A176" s="162"/>
      <c r="B176" s="81" t="s">
        <v>123</v>
      </c>
      <c r="C176" s="202"/>
      <c r="D176" s="16">
        <v>1000</v>
      </c>
      <c r="E176" s="92"/>
      <c r="F176" s="177"/>
      <c r="H176" s="19"/>
      <c r="I176" s="19"/>
      <c r="J176" s="19"/>
      <c r="K176" s="25"/>
      <c r="L176" s="19"/>
      <c r="M176" s="19"/>
      <c r="N176" s="19"/>
      <c r="O176" s="25"/>
      <c r="P176" s="25"/>
      <c r="Q176" s="25"/>
      <c r="R176" s="25"/>
      <c r="S176" s="25"/>
    </row>
    <row r="177" spans="1:19" s="24" customFormat="1" ht="15">
      <c r="A177" s="162"/>
      <c r="B177" s="81" t="s">
        <v>124</v>
      </c>
      <c r="C177" s="202"/>
      <c r="D177" s="16">
        <v>2000</v>
      </c>
      <c r="E177" s="92"/>
      <c r="F177" s="177"/>
      <c r="H177" s="19"/>
      <c r="I177" s="19"/>
      <c r="J177" s="19"/>
      <c r="K177" s="25"/>
      <c r="L177" s="19"/>
      <c r="M177" s="19"/>
      <c r="N177" s="19"/>
      <c r="O177" s="25"/>
      <c r="P177" s="25"/>
      <c r="Q177" s="25"/>
      <c r="R177" s="25"/>
      <c r="S177" s="25"/>
    </row>
    <row r="178" spans="1:19" s="24" customFormat="1" ht="15">
      <c r="A178" s="162"/>
      <c r="B178" s="81" t="s">
        <v>125</v>
      </c>
      <c r="C178" s="202"/>
      <c r="D178" s="16">
        <v>2000</v>
      </c>
      <c r="E178" s="92"/>
      <c r="F178" s="177"/>
      <c r="H178" s="19"/>
      <c r="I178" s="19"/>
      <c r="J178" s="19"/>
      <c r="K178" s="25"/>
      <c r="L178" s="19"/>
      <c r="M178" s="19"/>
      <c r="N178" s="19"/>
      <c r="O178" s="25"/>
      <c r="P178" s="25"/>
      <c r="Q178" s="25"/>
      <c r="R178" s="25"/>
      <c r="S178" s="25"/>
    </row>
    <row r="179" spans="1:19" s="24" customFormat="1" ht="15">
      <c r="A179" s="162"/>
      <c r="B179" s="81" t="s">
        <v>126</v>
      </c>
      <c r="C179" s="202"/>
      <c r="D179" s="16">
        <v>6000</v>
      </c>
      <c r="E179" s="92"/>
      <c r="F179" s="177"/>
      <c r="H179" s="19"/>
      <c r="I179" s="19"/>
      <c r="J179" s="19"/>
      <c r="K179" s="25"/>
      <c r="L179" s="19"/>
      <c r="M179" s="19"/>
      <c r="N179" s="19"/>
      <c r="O179" s="25"/>
      <c r="P179" s="25"/>
      <c r="Q179" s="25"/>
      <c r="R179" s="25"/>
      <c r="S179" s="25"/>
    </row>
    <row r="180" spans="1:13" ht="15">
      <c r="A180" s="162"/>
      <c r="B180" s="81" t="s">
        <v>127</v>
      </c>
      <c r="C180" s="202"/>
      <c r="D180" s="16">
        <v>10000</v>
      </c>
      <c r="E180" s="82"/>
      <c r="F180" s="177"/>
      <c r="H180" s="19"/>
      <c r="I180" s="19"/>
      <c r="L180" s="19"/>
      <c r="M180" s="19"/>
    </row>
    <row r="181" spans="1:13" ht="15">
      <c r="A181" s="162"/>
      <c r="B181" s="81" t="s">
        <v>128</v>
      </c>
      <c r="C181" s="202"/>
      <c r="D181" s="16">
        <v>600</v>
      </c>
      <c r="E181" s="82"/>
      <c r="F181" s="177"/>
      <c r="H181" s="19"/>
      <c r="I181" s="19"/>
      <c r="L181" s="19"/>
      <c r="M181" s="19"/>
    </row>
    <row r="182" spans="1:13" ht="15">
      <c r="A182" s="162"/>
      <c r="B182" s="81" t="s">
        <v>129</v>
      </c>
      <c r="C182" s="202"/>
      <c r="D182" s="16">
        <v>2200</v>
      </c>
      <c r="E182" s="82"/>
      <c r="F182" s="177"/>
      <c r="H182" s="19"/>
      <c r="I182" s="19"/>
      <c r="L182" s="19"/>
      <c r="M182" s="19"/>
    </row>
    <row r="183" spans="1:13" ht="26.25">
      <c r="A183" s="162"/>
      <c r="B183" s="81" t="s">
        <v>130</v>
      </c>
      <c r="C183" s="202"/>
      <c r="D183" s="16">
        <f>67561.98+8585</f>
        <v>76146.98</v>
      </c>
      <c r="E183" s="82">
        <v>76146.98</v>
      </c>
      <c r="F183" s="177"/>
      <c r="H183" s="19"/>
      <c r="I183" s="19"/>
      <c r="L183" s="19"/>
      <c r="M183" s="19"/>
    </row>
    <row r="184" spans="1:13" ht="15">
      <c r="A184" s="162"/>
      <c r="B184" s="81" t="s">
        <v>131</v>
      </c>
      <c r="C184" s="202"/>
      <c r="D184" s="16">
        <v>1600</v>
      </c>
      <c r="E184" s="82"/>
      <c r="F184" s="177"/>
      <c r="H184" s="19"/>
      <c r="I184" s="19"/>
      <c r="L184" s="19"/>
      <c r="M184" s="19"/>
    </row>
    <row r="185" spans="1:13" ht="15">
      <c r="A185" s="162"/>
      <c r="B185" s="81" t="s">
        <v>132</v>
      </c>
      <c r="C185" s="202"/>
      <c r="D185" s="16">
        <v>500</v>
      </c>
      <c r="E185" s="82"/>
      <c r="F185" s="177"/>
      <c r="H185" s="19"/>
      <c r="I185" s="19"/>
      <c r="L185" s="19"/>
      <c r="M185" s="19"/>
    </row>
    <row r="186" spans="1:13" ht="15">
      <c r="A186" s="162"/>
      <c r="B186" s="81" t="s">
        <v>133</v>
      </c>
      <c r="C186" s="202"/>
      <c r="D186" s="16">
        <v>1156.56</v>
      </c>
      <c r="E186" s="82"/>
      <c r="F186" s="177"/>
      <c r="H186" s="19"/>
      <c r="I186" s="19"/>
      <c r="L186" s="19"/>
      <c r="M186" s="19"/>
    </row>
    <row r="187" spans="1:13" ht="15">
      <c r="A187" s="162"/>
      <c r="B187" s="81" t="s">
        <v>134</v>
      </c>
      <c r="C187" s="202"/>
      <c r="D187" s="16">
        <v>1290.1</v>
      </c>
      <c r="E187" s="82"/>
      <c r="F187" s="177"/>
      <c r="H187" s="19"/>
      <c r="I187" s="19"/>
      <c r="L187" s="19"/>
      <c r="M187" s="19"/>
    </row>
    <row r="188" spans="1:13" ht="15">
      <c r="A188" s="162"/>
      <c r="B188" s="81" t="s">
        <v>135</v>
      </c>
      <c r="C188" s="202"/>
      <c r="D188" s="16">
        <v>1384.88</v>
      </c>
      <c r="E188" s="82"/>
      <c r="F188" s="177"/>
      <c r="H188" s="19"/>
      <c r="I188" s="19"/>
      <c r="L188" s="19"/>
      <c r="M188" s="19"/>
    </row>
    <row r="189" spans="1:13" ht="26.25">
      <c r="A189" s="162"/>
      <c r="B189" s="81" t="s">
        <v>136</v>
      </c>
      <c r="C189" s="202"/>
      <c r="D189" s="16">
        <v>897.9</v>
      </c>
      <c r="E189" s="82"/>
      <c r="F189" s="177"/>
      <c r="H189" s="19"/>
      <c r="I189" s="19"/>
      <c r="L189" s="19"/>
      <c r="M189" s="19"/>
    </row>
    <row r="190" spans="1:13" ht="15">
      <c r="A190" s="162"/>
      <c r="B190" s="81" t="s">
        <v>137</v>
      </c>
      <c r="C190" s="202"/>
      <c r="D190" s="16">
        <v>1279.11</v>
      </c>
      <c r="E190" s="82"/>
      <c r="F190" s="177"/>
      <c r="H190" s="19"/>
      <c r="I190" s="19"/>
      <c r="L190" s="19"/>
      <c r="M190" s="19"/>
    </row>
    <row r="191" spans="1:13" ht="15">
      <c r="A191" s="162"/>
      <c r="B191" s="81" t="s">
        <v>138</v>
      </c>
      <c r="C191" s="202"/>
      <c r="D191" s="16">
        <v>1949.41</v>
      </c>
      <c r="E191" s="82"/>
      <c r="F191" s="177"/>
      <c r="H191" s="19"/>
      <c r="I191" s="19"/>
      <c r="L191" s="19"/>
      <c r="M191" s="19"/>
    </row>
    <row r="192" spans="1:13" ht="15">
      <c r="A192" s="162"/>
      <c r="B192" s="81" t="s">
        <v>139</v>
      </c>
      <c r="C192" s="202"/>
      <c r="D192" s="16">
        <v>475.8</v>
      </c>
      <c r="E192" s="82"/>
      <c r="F192" s="177"/>
      <c r="H192" s="19"/>
      <c r="I192" s="19"/>
      <c r="L192" s="19"/>
      <c r="M192" s="19"/>
    </row>
    <row r="193" spans="1:19" s="85" customFormat="1" ht="18">
      <c r="A193" s="162"/>
      <c r="B193" s="83" t="s">
        <v>140</v>
      </c>
      <c r="C193" s="202"/>
      <c r="D193" s="16">
        <v>1500</v>
      </c>
      <c r="E193" s="84"/>
      <c r="F193" s="177"/>
      <c r="H193" s="19"/>
      <c r="I193" s="19"/>
      <c r="J193" s="86"/>
      <c r="K193" s="86"/>
      <c r="L193" s="19"/>
      <c r="M193" s="19"/>
      <c r="N193" s="86"/>
      <c r="O193" s="86"/>
      <c r="P193" s="86"/>
      <c r="Q193" s="86"/>
      <c r="R193" s="86"/>
      <c r="S193" s="86"/>
    </row>
    <row r="194" spans="1:19" s="32" customFormat="1" ht="15.75">
      <c r="A194" s="162"/>
      <c r="B194" s="81" t="s">
        <v>141</v>
      </c>
      <c r="C194" s="202"/>
      <c r="D194" s="16">
        <v>500</v>
      </c>
      <c r="E194" s="87"/>
      <c r="F194" s="177"/>
      <c r="H194" s="19"/>
      <c r="I194" s="19"/>
      <c r="J194" s="31"/>
      <c r="K194" s="31"/>
      <c r="L194" s="19"/>
      <c r="M194" s="19"/>
      <c r="N194" s="31"/>
      <c r="O194" s="31"/>
      <c r="P194" s="31"/>
      <c r="Q194" s="31"/>
      <c r="R194" s="31"/>
      <c r="S194" s="31"/>
    </row>
    <row r="195" spans="1:19" s="88" customFormat="1" ht="15.75">
      <c r="A195" s="162"/>
      <c r="B195" s="83" t="s">
        <v>142</v>
      </c>
      <c r="C195" s="202"/>
      <c r="D195" s="16">
        <v>1500</v>
      </c>
      <c r="E195" s="87"/>
      <c r="F195" s="177"/>
      <c r="H195" s="19"/>
      <c r="I195" s="19"/>
      <c r="J195" s="31"/>
      <c r="K195" s="89"/>
      <c r="L195" s="19"/>
      <c r="M195" s="19"/>
      <c r="N195" s="31"/>
      <c r="O195" s="89"/>
      <c r="P195" s="89"/>
      <c r="Q195" s="89"/>
      <c r="R195" s="89"/>
      <c r="S195" s="89"/>
    </row>
    <row r="196" spans="1:19" s="88" customFormat="1" ht="15.75">
      <c r="A196" s="162"/>
      <c r="B196" s="81" t="s">
        <v>143</v>
      </c>
      <c r="C196" s="202"/>
      <c r="D196" s="16">
        <v>1000</v>
      </c>
      <c r="E196" s="87"/>
      <c r="F196" s="177"/>
      <c r="H196" s="19"/>
      <c r="I196" s="19"/>
      <c r="J196" s="31"/>
      <c r="K196" s="89"/>
      <c r="L196" s="19"/>
      <c r="M196" s="19"/>
      <c r="N196" s="31"/>
      <c r="O196" s="89"/>
      <c r="P196" s="89"/>
      <c r="Q196" s="89"/>
      <c r="R196" s="89"/>
      <c r="S196" s="89"/>
    </row>
    <row r="197" spans="1:19" s="88" customFormat="1" ht="15.75">
      <c r="A197" s="162"/>
      <c r="B197" s="81" t="s">
        <v>144</v>
      </c>
      <c r="C197" s="202"/>
      <c r="D197" s="16">
        <v>774.9</v>
      </c>
      <c r="E197" s="87"/>
      <c r="F197" s="177"/>
      <c r="H197" s="19"/>
      <c r="I197" s="19"/>
      <c r="J197" s="31"/>
      <c r="K197" s="89"/>
      <c r="L197" s="19"/>
      <c r="M197" s="19"/>
      <c r="N197" s="31"/>
      <c r="O197" s="89"/>
      <c r="P197" s="89"/>
      <c r="Q197" s="89"/>
      <c r="R197" s="89"/>
      <c r="S197" s="89"/>
    </row>
    <row r="198" spans="1:19" s="88" customFormat="1" ht="15.75">
      <c r="A198" s="162"/>
      <c r="B198" s="81" t="s">
        <v>145</v>
      </c>
      <c r="C198" s="202"/>
      <c r="D198" s="16">
        <v>990</v>
      </c>
      <c r="E198" s="87"/>
      <c r="F198" s="177"/>
      <c r="H198" s="19"/>
      <c r="I198" s="19"/>
      <c r="J198" s="31"/>
      <c r="K198" s="89"/>
      <c r="L198" s="19"/>
      <c r="M198" s="19"/>
      <c r="N198" s="31"/>
      <c r="O198" s="89"/>
      <c r="P198" s="89"/>
      <c r="Q198" s="89"/>
      <c r="R198" s="89"/>
      <c r="S198" s="89"/>
    </row>
    <row r="199" spans="1:19" s="88" customFormat="1" ht="15.75">
      <c r="A199" s="162"/>
      <c r="B199" s="81" t="s">
        <v>146</v>
      </c>
      <c r="C199" s="202"/>
      <c r="D199" s="16">
        <v>766.54</v>
      </c>
      <c r="E199" s="87"/>
      <c r="F199" s="177"/>
      <c r="H199" s="19"/>
      <c r="I199" s="19"/>
      <c r="J199" s="31"/>
      <c r="K199" s="89"/>
      <c r="L199" s="19"/>
      <c r="M199" s="19"/>
      <c r="N199" s="31"/>
      <c r="O199" s="89"/>
      <c r="P199" s="89"/>
      <c r="Q199" s="89"/>
      <c r="R199" s="89"/>
      <c r="S199" s="89"/>
    </row>
    <row r="200" spans="1:19" s="88" customFormat="1" ht="15.75">
      <c r="A200" s="162"/>
      <c r="B200" s="83" t="s">
        <v>147</v>
      </c>
      <c r="C200" s="202"/>
      <c r="D200" s="16">
        <v>949</v>
      </c>
      <c r="E200" s="87"/>
      <c r="F200" s="177"/>
      <c r="H200" s="19"/>
      <c r="I200" s="19"/>
      <c r="J200" s="31"/>
      <c r="K200" s="89"/>
      <c r="L200" s="19"/>
      <c r="M200" s="19"/>
      <c r="N200" s="31"/>
      <c r="O200" s="89"/>
      <c r="P200" s="89"/>
      <c r="Q200" s="89"/>
      <c r="R200" s="89"/>
      <c r="S200" s="89"/>
    </row>
    <row r="201" spans="1:19" s="88" customFormat="1" ht="15.75">
      <c r="A201" s="162"/>
      <c r="B201" s="83" t="s">
        <v>148</v>
      </c>
      <c r="C201" s="202"/>
      <c r="D201" s="16">
        <v>1020.9</v>
      </c>
      <c r="E201" s="87"/>
      <c r="F201" s="177"/>
      <c r="H201" s="19"/>
      <c r="I201" s="19"/>
      <c r="J201" s="31"/>
      <c r="K201" s="89"/>
      <c r="L201" s="19"/>
      <c r="M201" s="19"/>
      <c r="N201" s="31"/>
      <c r="O201" s="89"/>
      <c r="P201" s="89"/>
      <c r="Q201" s="89"/>
      <c r="R201" s="89"/>
      <c r="S201" s="89"/>
    </row>
    <row r="202" spans="1:19" s="88" customFormat="1" ht="15.75">
      <c r="A202" s="162"/>
      <c r="B202" s="83" t="s">
        <v>149</v>
      </c>
      <c r="C202" s="202"/>
      <c r="D202" s="16">
        <v>1596.54</v>
      </c>
      <c r="E202" s="87"/>
      <c r="F202" s="177"/>
      <c r="H202" s="19"/>
      <c r="I202" s="19"/>
      <c r="J202" s="31"/>
      <c r="K202" s="89"/>
      <c r="L202" s="19"/>
      <c r="M202" s="19"/>
      <c r="N202" s="31"/>
      <c r="O202" s="89"/>
      <c r="P202" s="89"/>
      <c r="Q202" s="89"/>
      <c r="R202" s="89"/>
      <c r="S202" s="89"/>
    </row>
    <row r="203" spans="1:19" s="88" customFormat="1" ht="26.25">
      <c r="A203" s="162"/>
      <c r="B203" s="83" t="s">
        <v>150</v>
      </c>
      <c r="C203" s="202"/>
      <c r="D203" s="16">
        <v>1993.34</v>
      </c>
      <c r="E203" s="87"/>
      <c r="F203" s="177"/>
      <c r="H203" s="19"/>
      <c r="I203" s="19"/>
      <c r="J203" s="31"/>
      <c r="K203" s="89"/>
      <c r="L203" s="19"/>
      <c r="M203" s="19"/>
      <c r="N203" s="31"/>
      <c r="O203" s="89"/>
      <c r="P203" s="89"/>
      <c r="Q203" s="89"/>
      <c r="R203" s="89"/>
      <c r="S203" s="89"/>
    </row>
    <row r="204" spans="1:19" s="88" customFormat="1" ht="26.25">
      <c r="A204" s="162"/>
      <c r="B204" s="83" t="s">
        <v>151</v>
      </c>
      <c r="C204" s="202"/>
      <c r="D204" s="16">
        <f>2219.99+390.99</f>
        <v>2610.9799999999996</v>
      </c>
      <c r="E204" s="87"/>
      <c r="F204" s="177"/>
      <c r="H204" s="19"/>
      <c r="I204" s="19"/>
      <c r="J204" s="31"/>
      <c r="K204" s="89"/>
      <c r="L204" s="19"/>
      <c r="M204" s="19"/>
      <c r="N204" s="31"/>
      <c r="O204" s="89"/>
      <c r="P204" s="89"/>
      <c r="Q204" s="89"/>
      <c r="R204" s="89"/>
      <c r="S204" s="89"/>
    </row>
    <row r="205" spans="1:19" s="88" customFormat="1" ht="26.25">
      <c r="A205" s="162"/>
      <c r="B205" s="81" t="s">
        <v>152</v>
      </c>
      <c r="C205" s="202"/>
      <c r="D205" s="16">
        <f>2220+472</f>
        <v>2692</v>
      </c>
      <c r="E205" s="87"/>
      <c r="F205" s="177"/>
      <c r="H205" s="19"/>
      <c r="I205" s="19"/>
      <c r="J205" s="31"/>
      <c r="K205" s="89"/>
      <c r="L205" s="19"/>
      <c r="M205" s="19"/>
      <c r="N205" s="31"/>
      <c r="O205" s="89"/>
      <c r="P205" s="89"/>
      <c r="Q205" s="89"/>
      <c r="R205" s="89"/>
      <c r="S205" s="89"/>
    </row>
    <row r="206" spans="1:19" s="88" customFormat="1" ht="15.75">
      <c r="A206" s="162"/>
      <c r="B206" s="90" t="s">
        <v>153</v>
      </c>
      <c r="C206" s="202"/>
      <c r="D206" s="16">
        <f>25344.15-25344.15+21173.75</f>
        <v>21173.75</v>
      </c>
      <c r="E206" s="87"/>
      <c r="F206" s="177"/>
      <c r="H206" s="19"/>
      <c r="I206" s="19"/>
      <c r="J206" s="31"/>
      <c r="K206" s="89"/>
      <c r="L206" s="19"/>
      <c r="M206" s="19"/>
      <c r="N206" s="31"/>
      <c r="O206" s="89"/>
      <c r="P206" s="89"/>
      <c r="Q206" s="89"/>
      <c r="R206" s="89"/>
      <c r="S206" s="89"/>
    </row>
    <row r="207" spans="1:19" s="88" customFormat="1" ht="15.75">
      <c r="A207" s="162"/>
      <c r="B207" s="83" t="s">
        <v>154</v>
      </c>
      <c r="C207" s="202"/>
      <c r="D207" s="16">
        <f>6875.7-6875.7+5744.31</f>
        <v>5744.31</v>
      </c>
      <c r="E207" s="87"/>
      <c r="F207" s="177"/>
      <c r="H207" s="19"/>
      <c r="I207" s="19"/>
      <c r="J207" s="31"/>
      <c r="K207" s="89"/>
      <c r="L207" s="19"/>
      <c r="M207" s="19"/>
      <c r="N207" s="31"/>
      <c r="O207" s="89"/>
      <c r="P207" s="89"/>
      <c r="Q207" s="89"/>
      <c r="R207" s="89"/>
      <c r="S207" s="89"/>
    </row>
    <row r="208" spans="1:19" s="88" customFormat="1" ht="15.75">
      <c r="A208" s="162"/>
      <c r="B208" s="83" t="s">
        <v>155</v>
      </c>
      <c r="C208" s="202"/>
      <c r="D208" s="16">
        <f>5911.385-5911.385+4938.64</f>
        <v>4938.64</v>
      </c>
      <c r="E208" s="87"/>
      <c r="F208" s="177"/>
      <c r="H208" s="19"/>
      <c r="I208" s="19"/>
      <c r="J208" s="31"/>
      <c r="K208" s="89"/>
      <c r="L208" s="19"/>
      <c r="M208" s="19"/>
      <c r="N208" s="31"/>
      <c r="O208" s="89"/>
      <c r="P208" s="89"/>
      <c r="Q208" s="89"/>
      <c r="R208" s="89"/>
      <c r="S208" s="89"/>
    </row>
    <row r="209" spans="1:13" ht="15">
      <c r="A209" s="162"/>
      <c r="B209" s="81" t="s">
        <v>156</v>
      </c>
      <c r="C209" s="202"/>
      <c r="D209" s="16">
        <f>25707-25707+10738.42+10738.42</f>
        <v>21476.84</v>
      </c>
      <c r="E209" s="82"/>
      <c r="F209" s="177"/>
      <c r="H209" s="19"/>
      <c r="I209" s="19"/>
      <c r="L209" s="19"/>
      <c r="M209" s="19"/>
    </row>
    <row r="210" spans="1:13" ht="15">
      <c r="A210" s="162"/>
      <c r="B210" s="81" t="s">
        <v>190</v>
      </c>
      <c r="C210" s="202"/>
      <c r="D210" s="16">
        <v>9954</v>
      </c>
      <c r="E210" s="82"/>
      <c r="F210" s="177"/>
      <c r="H210" s="19"/>
      <c r="I210" s="19"/>
      <c r="L210" s="19"/>
      <c r="M210" s="19"/>
    </row>
    <row r="211" spans="1:13" ht="15">
      <c r="A211" s="162"/>
      <c r="B211" s="81" t="s">
        <v>191</v>
      </c>
      <c r="C211" s="202"/>
      <c r="D211" s="16">
        <v>7972.19</v>
      </c>
      <c r="E211" s="82"/>
      <c r="F211" s="177"/>
      <c r="H211" s="19"/>
      <c r="I211" s="19"/>
      <c r="L211" s="19"/>
      <c r="M211" s="19"/>
    </row>
    <row r="212" spans="1:13" ht="15">
      <c r="A212" s="162"/>
      <c r="B212" s="81" t="s">
        <v>192</v>
      </c>
      <c r="C212" s="202"/>
      <c r="D212" s="16">
        <v>7512.47</v>
      </c>
      <c r="E212" s="82"/>
      <c r="F212" s="177"/>
      <c r="H212" s="19"/>
      <c r="I212" s="19"/>
      <c r="L212" s="19"/>
      <c r="M212" s="19"/>
    </row>
    <row r="213" spans="1:13" ht="26.25">
      <c r="A213" s="162"/>
      <c r="B213" s="81" t="s">
        <v>193</v>
      </c>
      <c r="C213" s="202"/>
      <c r="D213" s="16">
        <v>3655.56</v>
      </c>
      <c r="E213" s="82"/>
      <c r="F213" s="177"/>
      <c r="H213" s="19"/>
      <c r="I213" s="19"/>
      <c r="L213" s="19"/>
      <c r="M213" s="19"/>
    </row>
    <row r="214" spans="1:13" ht="15">
      <c r="A214" s="162"/>
      <c r="B214" s="81" t="s">
        <v>157</v>
      </c>
      <c r="C214" s="202"/>
      <c r="D214" s="16">
        <f>528.9-528.9+441.87</f>
        <v>441.87</v>
      </c>
      <c r="E214" s="82"/>
      <c r="F214" s="177"/>
      <c r="H214" s="19"/>
      <c r="I214" s="19"/>
      <c r="L214" s="19"/>
      <c r="M214" s="19"/>
    </row>
    <row r="215" spans="1:13" ht="15">
      <c r="A215" s="162"/>
      <c r="B215" s="81" t="s">
        <v>158</v>
      </c>
      <c r="C215" s="202"/>
      <c r="D215" s="16">
        <f>356.7-356.7+298</f>
        <v>298</v>
      </c>
      <c r="E215" s="82"/>
      <c r="F215" s="177"/>
      <c r="H215" s="19"/>
      <c r="I215" s="19"/>
      <c r="L215" s="19"/>
      <c r="M215" s="19"/>
    </row>
    <row r="216" spans="1:13" ht="15">
      <c r="A216" s="162"/>
      <c r="B216" s="76" t="s">
        <v>175</v>
      </c>
      <c r="C216" s="202"/>
      <c r="D216" s="15">
        <v>4565.76</v>
      </c>
      <c r="E216" s="46"/>
      <c r="F216" s="177"/>
      <c r="H216" s="19"/>
      <c r="I216" s="19"/>
      <c r="L216" s="19"/>
      <c r="M216" s="19"/>
    </row>
    <row r="217" spans="1:13" ht="15">
      <c r="A217" s="162"/>
      <c r="B217" s="76" t="s">
        <v>176</v>
      </c>
      <c r="C217" s="202"/>
      <c r="D217" s="15">
        <v>7500</v>
      </c>
      <c r="E217" s="46"/>
      <c r="F217" s="177"/>
      <c r="H217" s="19"/>
      <c r="I217" s="19"/>
      <c r="L217" s="19"/>
      <c r="M217" s="19"/>
    </row>
    <row r="218" spans="1:13" ht="15">
      <c r="A218" s="162"/>
      <c r="B218" s="76" t="s">
        <v>177</v>
      </c>
      <c r="C218" s="202"/>
      <c r="D218" s="15">
        <v>4182</v>
      </c>
      <c r="E218" s="46">
        <v>4182</v>
      </c>
      <c r="F218" s="177"/>
      <c r="H218" s="19"/>
      <c r="I218" s="19"/>
      <c r="L218" s="19"/>
      <c r="M218" s="19"/>
    </row>
    <row r="219" spans="1:13" ht="15">
      <c r="A219" s="162"/>
      <c r="B219" s="76" t="s">
        <v>172</v>
      </c>
      <c r="C219" s="202"/>
      <c r="D219" s="15">
        <v>575</v>
      </c>
      <c r="E219" s="46">
        <v>575</v>
      </c>
      <c r="F219" s="177"/>
      <c r="H219" s="19"/>
      <c r="I219" s="19"/>
      <c r="L219" s="19"/>
      <c r="M219" s="19"/>
    </row>
    <row r="220" spans="1:13" ht="26.25">
      <c r="A220" s="162"/>
      <c r="B220" s="76" t="s">
        <v>174</v>
      </c>
      <c r="C220" s="202"/>
      <c r="D220" s="15">
        <v>579</v>
      </c>
      <c r="E220" s="46"/>
      <c r="F220" s="177"/>
      <c r="H220" s="19"/>
      <c r="I220" s="19"/>
      <c r="L220" s="19"/>
      <c r="M220" s="19"/>
    </row>
    <row r="221" spans="1:13" ht="15">
      <c r="A221" s="162"/>
      <c r="B221" s="76" t="s">
        <v>159</v>
      </c>
      <c r="C221" s="202"/>
      <c r="D221" s="15">
        <f>3585.45-3585.45+2995.46</f>
        <v>2995.46</v>
      </c>
      <c r="E221" s="46"/>
      <c r="F221" s="177"/>
      <c r="H221" s="19"/>
      <c r="I221" s="19"/>
      <c r="L221" s="19"/>
      <c r="M221" s="19"/>
    </row>
    <row r="222" spans="1:13" ht="15">
      <c r="A222" s="162"/>
      <c r="B222" s="76" t="s">
        <v>186</v>
      </c>
      <c r="C222" s="202"/>
      <c r="D222" s="15">
        <v>7452.57</v>
      </c>
      <c r="E222" s="46"/>
      <c r="F222" s="177"/>
      <c r="H222" s="19"/>
      <c r="I222" s="19"/>
      <c r="L222" s="19"/>
      <c r="M222" s="19"/>
    </row>
    <row r="223" spans="1:13" ht="15">
      <c r="A223" s="162"/>
      <c r="B223" s="76" t="s">
        <v>188</v>
      </c>
      <c r="C223" s="18"/>
      <c r="D223" s="15">
        <v>5282.6</v>
      </c>
      <c r="E223" s="46"/>
      <c r="F223" s="177"/>
      <c r="H223" s="19"/>
      <c r="I223" s="19"/>
      <c r="L223" s="19"/>
      <c r="M223" s="19"/>
    </row>
    <row r="224" spans="1:13" ht="15">
      <c r="A224" s="162"/>
      <c r="B224" s="76" t="s">
        <v>189</v>
      </c>
      <c r="C224" s="18"/>
      <c r="D224" s="15">
        <f>11328.3</f>
        <v>11328.3</v>
      </c>
      <c r="E224" s="46"/>
      <c r="F224" s="177"/>
      <c r="H224" s="19"/>
      <c r="I224" s="19"/>
      <c r="L224" s="19"/>
      <c r="M224" s="19"/>
    </row>
    <row r="225" spans="1:13" ht="15">
      <c r="A225" s="162"/>
      <c r="B225" s="76" t="s">
        <v>201</v>
      </c>
      <c r="C225" s="18"/>
      <c r="D225" s="15">
        <f>4503.3-61.3</f>
        <v>4442</v>
      </c>
      <c r="E225" s="46"/>
      <c r="F225" s="177"/>
      <c r="H225" s="19"/>
      <c r="I225" s="19"/>
      <c r="L225" s="19"/>
      <c r="M225" s="19"/>
    </row>
    <row r="226" spans="1:13" ht="15">
      <c r="A226" s="162"/>
      <c r="B226" s="76" t="s">
        <v>202</v>
      </c>
      <c r="C226" s="18"/>
      <c r="D226" s="15">
        <f>23990.56-326.56</f>
        <v>23664</v>
      </c>
      <c r="E226" s="46"/>
      <c r="F226" s="177"/>
      <c r="H226" s="19"/>
      <c r="I226" s="19"/>
      <c r="L226" s="19"/>
      <c r="M226" s="19"/>
    </row>
    <row r="227" spans="1:13" ht="15">
      <c r="A227" s="162"/>
      <c r="B227" s="76" t="s">
        <v>203</v>
      </c>
      <c r="C227" s="18"/>
      <c r="D227" s="15">
        <f>2278.01-31.01</f>
        <v>2247</v>
      </c>
      <c r="E227" s="46"/>
      <c r="F227" s="177"/>
      <c r="H227" s="19"/>
      <c r="I227" s="19"/>
      <c r="L227" s="19"/>
      <c r="M227" s="19"/>
    </row>
    <row r="228" spans="1:13" ht="15">
      <c r="A228" s="162"/>
      <c r="B228" s="76" t="s">
        <v>204</v>
      </c>
      <c r="C228" s="18"/>
      <c r="D228" s="15">
        <f>134.84-1.82</f>
        <v>133.02</v>
      </c>
      <c r="E228" s="46"/>
      <c r="F228" s="177"/>
      <c r="H228" s="19"/>
      <c r="I228" s="19"/>
      <c r="L228" s="19"/>
      <c r="M228" s="19"/>
    </row>
    <row r="229" spans="1:13" ht="15">
      <c r="A229" s="162"/>
      <c r="B229" s="78" t="s">
        <v>205</v>
      </c>
      <c r="C229" s="18"/>
      <c r="D229" s="15">
        <v>477.24</v>
      </c>
      <c r="E229" s="46"/>
      <c r="F229" s="177"/>
      <c r="H229" s="19"/>
      <c r="I229" s="19"/>
      <c r="L229" s="19"/>
      <c r="M229" s="19"/>
    </row>
    <row r="230" spans="1:13" ht="15">
      <c r="A230" s="162"/>
      <c r="B230" s="76" t="s">
        <v>206</v>
      </c>
      <c r="C230" s="18"/>
      <c r="D230" s="15">
        <v>3409.56</v>
      </c>
      <c r="E230" s="46"/>
      <c r="F230" s="177"/>
      <c r="H230" s="19"/>
      <c r="I230" s="19"/>
      <c r="L230" s="19"/>
      <c r="M230" s="19"/>
    </row>
    <row r="231" spans="1:19" s="80" customFormat="1" ht="15">
      <c r="A231" s="162"/>
      <c r="B231" s="76" t="s">
        <v>207</v>
      </c>
      <c r="C231" s="73"/>
      <c r="D231" s="15">
        <v>1429</v>
      </c>
      <c r="E231" s="79"/>
      <c r="F231" s="177"/>
      <c r="H231" s="19"/>
      <c r="I231" s="19"/>
      <c r="J231" s="4"/>
      <c r="K231" s="4"/>
      <c r="L231" s="19"/>
      <c r="M231" s="19"/>
      <c r="N231" s="4"/>
      <c r="O231" s="4"/>
      <c r="P231" s="4"/>
      <c r="Q231" s="4"/>
      <c r="R231" s="4"/>
      <c r="S231" s="4"/>
    </row>
    <row r="232" spans="1:13" ht="15">
      <c r="A232" s="162"/>
      <c r="B232" s="76" t="s">
        <v>208</v>
      </c>
      <c r="C232" s="18"/>
      <c r="D232" s="15">
        <v>518</v>
      </c>
      <c r="E232" s="46"/>
      <c r="F232" s="177"/>
      <c r="H232" s="19"/>
      <c r="I232" s="19"/>
      <c r="L232" s="19"/>
      <c r="M232" s="19"/>
    </row>
    <row r="233" spans="1:13" ht="15">
      <c r="A233" s="162"/>
      <c r="B233" s="76" t="s">
        <v>209</v>
      </c>
      <c r="C233" s="18"/>
      <c r="D233" s="15">
        <v>2385.69</v>
      </c>
      <c r="E233" s="46"/>
      <c r="F233" s="177"/>
      <c r="H233" s="19"/>
      <c r="I233" s="19"/>
      <c r="L233" s="19"/>
      <c r="M233" s="19"/>
    </row>
    <row r="234" spans="1:13" ht="15">
      <c r="A234" s="162"/>
      <c r="B234" s="76" t="s">
        <v>210</v>
      </c>
      <c r="C234" s="18"/>
      <c r="D234" s="15">
        <v>2237.79</v>
      </c>
      <c r="E234" s="46"/>
      <c r="F234" s="177"/>
      <c r="H234" s="19"/>
      <c r="I234" s="19"/>
      <c r="L234" s="19"/>
      <c r="M234" s="19"/>
    </row>
    <row r="235" spans="1:13" ht="15">
      <c r="A235" s="162"/>
      <c r="B235" s="76" t="s">
        <v>211</v>
      </c>
      <c r="C235" s="18"/>
      <c r="D235" s="15">
        <v>3364.05</v>
      </c>
      <c r="E235" s="46"/>
      <c r="F235" s="177"/>
      <c r="H235" s="19"/>
      <c r="I235" s="19"/>
      <c r="L235" s="19"/>
      <c r="M235" s="19"/>
    </row>
    <row r="236" spans="1:13" ht="15">
      <c r="A236" s="162"/>
      <c r="B236" s="76" t="s">
        <v>212</v>
      </c>
      <c r="C236" s="18"/>
      <c r="D236" s="15">
        <v>3364.05</v>
      </c>
      <c r="E236" s="46"/>
      <c r="F236" s="177"/>
      <c r="H236" s="19"/>
      <c r="I236" s="19"/>
      <c r="L236" s="19"/>
      <c r="M236" s="19"/>
    </row>
    <row r="237" spans="1:13" ht="15">
      <c r="A237" s="162"/>
      <c r="B237" s="76" t="s">
        <v>213</v>
      </c>
      <c r="C237" s="18"/>
      <c r="D237" s="15">
        <v>255.84</v>
      </c>
      <c r="E237" s="46"/>
      <c r="F237" s="177"/>
      <c r="H237" s="19"/>
      <c r="I237" s="19"/>
      <c r="L237" s="19"/>
      <c r="M237" s="19"/>
    </row>
    <row r="238" spans="1:13" ht="26.25">
      <c r="A238" s="162"/>
      <c r="B238" s="78" t="s">
        <v>258</v>
      </c>
      <c r="C238" s="18"/>
      <c r="D238" s="15">
        <v>6058.8</v>
      </c>
      <c r="E238" s="46"/>
      <c r="F238" s="177"/>
      <c r="H238" s="19"/>
      <c r="I238" s="19"/>
      <c r="L238" s="19"/>
      <c r="M238" s="19"/>
    </row>
    <row r="239" spans="1:13" ht="15">
      <c r="A239" s="162"/>
      <c r="B239" s="78" t="s">
        <v>259</v>
      </c>
      <c r="C239" s="18"/>
      <c r="D239" s="15">
        <v>5648.16</v>
      </c>
      <c r="E239" s="46"/>
      <c r="F239" s="177"/>
      <c r="H239" s="19"/>
      <c r="I239" s="19"/>
      <c r="L239" s="19"/>
      <c r="M239" s="19"/>
    </row>
    <row r="240" spans="1:13" ht="15">
      <c r="A240" s="162"/>
      <c r="B240" s="78" t="s">
        <v>260</v>
      </c>
      <c r="C240" s="18"/>
      <c r="D240" s="15">
        <v>1283.2</v>
      </c>
      <c r="E240" s="46"/>
      <c r="F240" s="177"/>
      <c r="H240" s="19"/>
      <c r="I240" s="19"/>
      <c r="L240" s="19"/>
      <c r="M240" s="19"/>
    </row>
    <row r="241" spans="1:13" ht="15">
      <c r="A241" s="162"/>
      <c r="B241" s="76" t="s">
        <v>261</v>
      </c>
      <c r="C241" s="18"/>
      <c r="D241" s="15">
        <v>1890.01</v>
      </c>
      <c r="E241" s="46">
        <v>1890.01</v>
      </c>
      <c r="F241" s="177"/>
      <c r="H241" s="19"/>
      <c r="I241" s="19"/>
      <c r="L241" s="19"/>
      <c r="M241" s="19"/>
    </row>
    <row r="242" spans="1:13" ht="15">
      <c r="A242" s="156" t="s">
        <v>239</v>
      </c>
      <c r="B242" s="72" t="s">
        <v>198</v>
      </c>
      <c r="C242" s="73"/>
      <c r="D242" s="74"/>
      <c r="E242" s="46"/>
      <c r="F242" s="75"/>
      <c r="H242" s="19"/>
      <c r="I242" s="19"/>
      <c r="L242" s="19"/>
      <c r="M242" s="19"/>
    </row>
    <row r="243" spans="1:13" ht="15">
      <c r="A243" s="156"/>
      <c r="B243" s="76" t="s">
        <v>199</v>
      </c>
      <c r="C243" s="18"/>
      <c r="D243" s="15">
        <v>23247</v>
      </c>
      <c r="E243" s="184">
        <f>D243+D244</f>
        <v>25959.15</v>
      </c>
      <c r="F243" s="75"/>
      <c r="H243" s="19"/>
      <c r="I243" s="19"/>
      <c r="L243" s="19"/>
      <c r="M243" s="19"/>
    </row>
    <row r="244" spans="1:13" ht="15">
      <c r="A244" s="157"/>
      <c r="B244" s="76" t="s">
        <v>200</v>
      </c>
      <c r="C244" s="18"/>
      <c r="D244" s="15">
        <v>2712.15</v>
      </c>
      <c r="E244" s="183"/>
      <c r="F244" s="77"/>
      <c r="H244" s="19"/>
      <c r="I244" s="19"/>
      <c r="L244" s="19"/>
      <c r="M244" s="19"/>
    </row>
    <row r="245" spans="1:13" ht="15">
      <c r="A245" s="164" t="s">
        <v>240</v>
      </c>
      <c r="B245" s="72" t="s">
        <v>170</v>
      </c>
      <c r="C245" s="18"/>
      <c r="D245" s="15"/>
      <c r="E245" s="184">
        <f>D246+D247</f>
        <v>25751.28</v>
      </c>
      <c r="F245" s="184"/>
      <c r="H245" s="19"/>
      <c r="I245" s="19"/>
      <c r="L245" s="19"/>
      <c r="M245" s="19"/>
    </row>
    <row r="246" spans="1:13" ht="15">
      <c r="A246" s="156"/>
      <c r="B246" s="83" t="s">
        <v>166</v>
      </c>
      <c r="C246" s="18"/>
      <c r="D246" s="15">
        <f>4767.48*3</f>
        <v>14302.439999999999</v>
      </c>
      <c r="E246" s="185"/>
      <c r="F246" s="185"/>
      <c r="H246" s="19"/>
      <c r="I246" s="19"/>
      <c r="L246" s="19"/>
      <c r="M246" s="19"/>
    </row>
    <row r="247" spans="1:13" ht="15">
      <c r="A247" s="157"/>
      <c r="B247" s="83" t="s">
        <v>167</v>
      </c>
      <c r="C247" s="18"/>
      <c r="D247" s="15">
        <f>5724.42*2</f>
        <v>11448.84</v>
      </c>
      <c r="E247" s="183"/>
      <c r="F247" s="183"/>
      <c r="H247" s="19"/>
      <c r="I247" s="19"/>
      <c r="L247" s="19"/>
      <c r="M247" s="19"/>
    </row>
    <row r="248" spans="1:13" ht="15">
      <c r="A248" s="164" t="s">
        <v>241</v>
      </c>
      <c r="B248" s="72" t="s">
        <v>171</v>
      </c>
      <c r="C248" s="18"/>
      <c r="D248" s="15"/>
      <c r="E248" s="184">
        <f>D249</f>
        <v>18204</v>
      </c>
      <c r="F248" s="182"/>
      <c r="H248" s="19"/>
      <c r="I248" s="19"/>
      <c r="L248" s="19"/>
      <c r="M248" s="19"/>
    </row>
    <row r="249" spans="1:13" ht="15">
      <c r="A249" s="157"/>
      <c r="B249" s="83" t="s">
        <v>168</v>
      </c>
      <c r="C249" s="18"/>
      <c r="D249" s="15">
        <v>18204</v>
      </c>
      <c r="E249" s="183"/>
      <c r="F249" s="183"/>
      <c r="H249" s="19"/>
      <c r="I249" s="19"/>
      <c r="L249" s="19"/>
      <c r="M249" s="19"/>
    </row>
    <row r="250" spans="1:13" ht="15">
      <c r="A250" s="161" t="s">
        <v>242</v>
      </c>
      <c r="B250" s="194" t="s">
        <v>162</v>
      </c>
      <c r="C250" s="194"/>
      <c r="D250" s="16"/>
      <c r="E250" s="82"/>
      <c r="F250" s="118"/>
      <c r="H250" s="19"/>
      <c r="I250" s="19"/>
      <c r="L250" s="19"/>
      <c r="M250" s="19"/>
    </row>
    <row r="251" spans="1:19" s="32" customFormat="1" ht="15.75">
      <c r="A251" s="162"/>
      <c r="B251" s="131" t="s">
        <v>13</v>
      </c>
      <c r="C251" s="108"/>
      <c r="D251" s="125">
        <v>230731.9</v>
      </c>
      <c r="E251" s="196">
        <f>SUM(D251:D256)</f>
        <v>1346631.0699999998</v>
      </c>
      <c r="F251" s="119"/>
      <c r="H251" s="19"/>
      <c r="I251" s="19"/>
      <c r="J251" s="31"/>
      <c r="K251" s="31"/>
      <c r="L251" s="19"/>
      <c r="M251" s="19"/>
      <c r="N251" s="31"/>
      <c r="O251" s="31"/>
      <c r="P251" s="31"/>
      <c r="Q251" s="31"/>
      <c r="R251" s="31"/>
      <c r="S251" s="31"/>
    </row>
    <row r="252" spans="1:19" s="32" customFormat="1" ht="15.75">
      <c r="A252" s="162"/>
      <c r="B252" s="132" t="s">
        <v>291</v>
      </c>
      <c r="C252" s="108"/>
      <c r="D252" s="125">
        <v>16137</v>
      </c>
      <c r="E252" s="196"/>
      <c r="F252" s="119"/>
      <c r="H252" s="19"/>
      <c r="I252" s="19"/>
      <c r="J252" s="31"/>
      <c r="K252" s="31"/>
      <c r="L252" s="19"/>
      <c r="M252" s="19"/>
      <c r="N252" s="31"/>
      <c r="O252" s="31"/>
      <c r="P252" s="31"/>
      <c r="Q252" s="31"/>
      <c r="R252" s="31"/>
      <c r="S252" s="31"/>
    </row>
    <row r="253" spans="1:19" s="32" customFormat="1" ht="15.75">
      <c r="A253" s="162"/>
      <c r="B253" s="133" t="s">
        <v>14</v>
      </c>
      <c r="C253" s="109"/>
      <c r="D253" s="14">
        <f>62851.85</f>
        <v>62851.85</v>
      </c>
      <c r="E253" s="196"/>
      <c r="F253" s="99"/>
      <c r="H253" s="19"/>
      <c r="I253" s="19"/>
      <c r="J253" s="31"/>
      <c r="K253" s="31"/>
      <c r="L253" s="19"/>
      <c r="M253" s="19"/>
      <c r="N253" s="31"/>
      <c r="O253" s="31"/>
      <c r="P253" s="31"/>
      <c r="Q253" s="31"/>
      <c r="R253" s="31"/>
      <c r="S253" s="31"/>
    </row>
    <row r="254" spans="1:19" s="32" customFormat="1" ht="15.75">
      <c r="A254" s="162"/>
      <c r="B254" s="134" t="s">
        <v>287</v>
      </c>
      <c r="C254" s="109"/>
      <c r="D254" s="14">
        <v>16938.42</v>
      </c>
      <c r="E254" s="196"/>
      <c r="F254" s="99"/>
      <c r="H254" s="19"/>
      <c r="I254" s="19"/>
      <c r="J254" s="31"/>
      <c r="K254" s="31"/>
      <c r="L254" s="19"/>
      <c r="M254" s="19"/>
      <c r="N254" s="31"/>
      <c r="O254" s="31"/>
      <c r="P254" s="31"/>
      <c r="Q254" s="31"/>
      <c r="R254" s="31"/>
      <c r="S254" s="31"/>
    </row>
    <row r="255" spans="1:19" s="32" customFormat="1" ht="15.75">
      <c r="A255" s="162"/>
      <c r="B255" s="134" t="s">
        <v>288</v>
      </c>
      <c r="C255" s="109"/>
      <c r="D255" s="14">
        <v>12926.41</v>
      </c>
      <c r="E255" s="196"/>
      <c r="F255" s="99"/>
      <c r="H255" s="19"/>
      <c r="I255" s="19"/>
      <c r="J255" s="31"/>
      <c r="K255" s="31"/>
      <c r="L255" s="19"/>
      <c r="M255" s="19"/>
      <c r="N255" s="31"/>
      <c r="O255" s="31"/>
      <c r="P255" s="31"/>
      <c r="Q255" s="31"/>
      <c r="R255" s="31"/>
      <c r="S255" s="31"/>
    </row>
    <row r="256" spans="1:19" s="32" customFormat="1" ht="18" customHeight="1">
      <c r="A256" s="162"/>
      <c r="B256" s="135" t="s">
        <v>15</v>
      </c>
      <c r="C256" s="71" t="s">
        <v>178</v>
      </c>
      <c r="D256" s="14">
        <v>1007045.49</v>
      </c>
      <c r="E256" s="197"/>
      <c r="F256" s="99"/>
      <c r="H256" s="19"/>
      <c r="I256" s="19"/>
      <c r="J256" s="31"/>
      <c r="K256" s="31"/>
      <c r="L256" s="19"/>
      <c r="M256" s="19"/>
      <c r="N256" s="31"/>
      <c r="O256" s="31"/>
      <c r="P256" s="31"/>
      <c r="Q256" s="31"/>
      <c r="R256" s="31"/>
      <c r="S256" s="31"/>
    </row>
    <row r="257" spans="1:19" s="32" customFormat="1" ht="18.75" customHeight="1">
      <c r="A257" s="163"/>
      <c r="B257" s="28" t="s">
        <v>214</v>
      </c>
      <c r="C257" s="71" t="s">
        <v>178</v>
      </c>
      <c r="D257" s="14">
        <f>7000-1000</f>
        <v>6000</v>
      </c>
      <c r="E257" s="29"/>
      <c r="F257" s="30">
        <f>D257</f>
        <v>6000</v>
      </c>
      <c r="G257" s="31"/>
      <c r="H257" s="19"/>
      <c r="I257" s="19"/>
      <c r="J257" s="31"/>
      <c r="K257" s="31"/>
      <c r="L257" s="19"/>
      <c r="M257" s="19"/>
      <c r="N257" s="31"/>
      <c r="O257" s="31"/>
      <c r="P257" s="31"/>
      <c r="Q257" s="31"/>
      <c r="R257" s="31"/>
      <c r="S257" s="31"/>
    </row>
    <row r="258" spans="1:19" s="32" customFormat="1" ht="18.75" customHeight="1">
      <c r="A258" s="61"/>
      <c r="B258" s="62" t="s">
        <v>289</v>
      </c>
      <c r="C258" s="47"/>
      <c r="D258" s="14">
        <v>5085</v>
      </c>
      <c r="E258" s="29"/>
      <c r="F258" s="30">
        <f>D258</f>
        <v>5085</v>
      </c>
      <c r="G258" s="31"/>
      <c r="H258" s="19"/>
      <c r="I258" s="19"/>
      <c r="J258" s="31"/>
      <c r="K258" s="31"/>
      <c r="L258" s="19"/>
      <c r="M258" s="19"/>
      <c r="N258" s="31"/>
      <c r="O258" s="31"/>
      <c r="P258" s="31"/>
      <c r="Q258" s="31"/>
      <c r="R258" s="31"/>
      <c r="S258" s="31"/>
    </row>
    <row r="259" spans="1:19" s="32" customFormat="1" ht="17.25" customHeight="1">
      <c r="A259" s="161" t="s">
        <v>243</v>
      </c>
      <c r="B259" s="28" t="s">
        <v>275</v>
      </c>
      <c r="C259" s="191" t="s">
        <v>6</v>
      </c>
      <c r="D259" s="14"/>
      <c r="E259" s="29"/>
      <c r="F259" s="30"/>
      <c r="G259" s="31"/>
      <c r="H259" s="19"/>
      <c r="I259" s="19"/>
      <c r="J259" s="31"/>
      <c r="K259" s="31"/>
      <c r="L259" s="19"/>
      <c r="M259" s="19"/>
      <c r="N259" s="31"/>
      <c r="O259" s="31"/>
      <c r="P259" s="31"/>
      <c r="Q259" s="31"/>
      <c r="R259" s="31"/>
      <c r="S259" s="31"/>
    </row>
    <row r="260" spans="1:19" s="32" customFormat="1" ht="21.75" customHeight="1">
      <c r="A260" s="221"/>
      <c r="B260" s="20" t="s">
        <v>269</v>
      </c>
      <c r="C260" s="192"/>
      <c r="D260" s="14">
        <v>1860</v>
      </c>
      <c r="E260" s="222">
        <f>SUM(D260:D265)</f>
        <v>16428.93</v>
      </c>
      <c r="F260" s="30"/>
      <c r="G260" s="31"/>
      <c r="H260" s="19"/>
      <c r="I260" s="19"/>
      <c r="J260" s="31"/>
      <c r="K260" s="31"/>
      <c r="L260" s="19"/>
      <c r="M260" s="19"/>
      <c r="N260" s="31"/>
      <c r="O260" s="31"/>
      <c r="P260" s="31"/>
      <c r="Q260" s="31"/>
      <c r="R260" s="31"/>
      <c r="S260" s="31"/>
    </row>
    <row r="261" spans="1:19" s="32" customFormat="1" ht="20.25" customHeight="1">
      <c r="A261" s="221"/>
      <c r="B261" s="20" t="s">
        <v>270</v>
      </c>
      <c r="C261" s="192"/>
      <c r="D261" s="14">
        <v>7182.78</v>
      </c>
      <c r="E261" s="223"/>
      <c r="F261" s="30"/>
      <c r="G261" s="31"/>
      <c r="H261" s="19"/>
      <c r="I261" s="19"/>
      <c r="J261" s="31"/>
      <c r="K261" s="31"/>
      <c r="L261" s="19"/>
      <c r="M261" s="19"/>
      <c r="N261" s="31"/>
      <c r="O261" s="31"/>
      <c r="P261" s="31"/>
      <c r="Q261" s="31"/>
      <c r="R261" s="31"/>
      <c r="S261" s="31"/>
    </row>
    <row r="262" spans="1:19" s="32" customFormat="1" ht="22.5" customHeight="1">
      <c r="A262" s="221"/>
      <c r="B262" s="20" t="s">
        <v>271</v>
      </c>
      <c r="C262" s="192"/>
      <c r="D262" s="14">
        <v>3142.65</v>
      </c>
      <c r="E262" s="223"/>
      <c r="F262" s="30"/>
      <c r="G262" s="31"/>
      <c r="H262" s="19"/>
      <c r="I262" s="19"/>
      <c r="J262" s="31"/>
      <c r="K262" s="31"/>
      <c r="L262" s="19"/>
      <c r="M262" s="19"/>
      <c r="N262" s="31"/>
      <c r="O262" s="31"/>
      <c r="P262" s="31"/>
      <c r="Q262" s="31"/>
      <c r="R262" s="31"/>
      <c r="S262" s="31"/>
    </row>
    <row r="263" spans="1:19" s="32" customFormat="1" ht="21" customHeight="1">
      <c r="A263" s="221"/>
      <c r="B263" s="20" t="s">
        <v>272</v>
      </c>
      <c r="C263" s="192"/>
      <c r="D263" s="14">
        <v>2214</v>
      </c>
      <c r="E263" s="223"/>
      <c r="F263" s="30"/>
      <c r="G263" s="31"/>
      <c r="H263" s="19"/>
      <c r="I263" s="19"/>
      <c r="J263" s="31"/>
      <c r="K263" s="31"/>
      <c r="L263" s="19"/>
      <c r="M263" s="19"/>
      <c r="N263" s="31"/>
      <c r="O263" s="31"/>
      <c r="P263" s="31"/>
      <c r="Q263" s="31"/>
      <c r="R263" s="31"/>
      <c r="S263" s="31"/>
    </row>
    <row r="264" spans="1:19" s="32" customFormat="1" ht="23.25" customHeight="1">
      <c r="A264" s="221"/>
      <c r="B264" s="20" t="s">
        <v>273</v>
      </c>
      <c r="C264" s="192"/>
      <c r="D264" s="14">
        <v>1599</v>
      </c>
      <c r="E264" s="223"/>
      <c r="F264" s="30"/>
      <c r="G264" s="31"/>
      <c r="H264" s="19"/>
      <c r="I264" s="19"/>
      <c r="J264" s="31"/>
      <c r="K264" s="31"/>
      <c r="L264" s="19"/>
      <c r="M264" s="19"/>
      <c r="N264" s="31"/>
      <c r="O264" s="31"/>
      <c r="P264" s="31"/>
      <c r="Q264" s="31"/>
      <c r="R264" s="31"/>
      <c r="S264" s="31"/>
    </row>
    <row r="265" spans="1:19" s="32" customFormat="1" ht="22.5" customHeight="1">
      <c r="A265" s="221"/>
      <c r="B265" s="20" t="s">
        <v>274</v>
      </c>
      <c r="C265" s="193"/>
      <c r="D265" s="14">
        <v>430.5</v>
      </c>
      <c r="E265" s="224"/>
      <c r="F265" s="30"/>
      <c r="G265" s="31"/>
      <c r="H265" s="19"/>
      <c r="I265" s="19"/>
      <c r="J265" s="31"/>
      <c r="K265" s="31"/>
      <c r="L265" s="19"/>
      <c r="M265" s="19"/>
      <c r="N265" s="31"/>
      <c r="O265" s="31"/>
      <c r="P265" s="31"/>
      <c r="Q265" s="31"/>
      <c r="R265" s="31"/>
      <c r="S265" s="31"/>
    </row>
    <row r="266" spans="1:19" s="32" customFormat="1" ht="36.75" customHeight="1">
      <c r="A266" s="220" t="s">
        <v>285</v>
      </c>
      <c r="B266" s="40" t="s">
        <v>276</v>
      </c>
      <c r="C266" s="191" t="s">
        <v>284</v>
      </c>
      <c r="D266" s="38"/>
      <c r="E266" s="39"/>
      <c r="F266" s="30"/>
      <c r="G266" s="31"/>
      <c r="H266" s="19"/>
      <c r="I266" s="19"/>
      <c r="J266" s="31"/>
      <c r="K266" s="31"/>
      <c r="L266" s="19"/>
      <c r="M266" s="19"/>
      <c r="N266" s="31"/>
      <c r="O266" s="31"/>
      <c r="P266" s="31"/>
      <c r="Q266" s="31"/>
      <c r="R266" s="31"/>
      <c r="S266" s="31"/>
    </row>
    <row r="267" spans="1:19" s="32" customFormat="1" ht="22.5" customHeight="1">
      <c r="A267" s="220"/>
      <c r="B267" s="20" t="s">
        <v>277</v>
      </c>
      <c r="C267" s="192"/>
      <c r="D267" s="14">
        <v>3120</v>
      </c>
      <c r="E267" s="37">
        <f>D267</f>
        <v>3120</v>
      </c>
      <c r="F267" s="30"/>
      <c r="G267" s="31"/>
      <c r="H267" s="19"/>
      <c r="I267" s="19"/>
      <c r="J267" s="31"/>
      <c r="K267" s="31"/>
      <c r="L267" s="19"/>
      <c r="M267" s="19"/>
      <c r="N267" s="31"/>
      <c r="O267" s="31"/>
      <c r="P267" s="31"/>
      <c r="Q267" s="31"/>
      <c r="R267" s="31"/>
      <c r="S267" s="31"/>
    </row>
    <row r="268" spans="1:19" s="32" customFormat="1" ht="22.5" customHeight="1">
      <c r="A268" s="220"/>
      <c r="B268" s="20" t="s">
        <v>278</v>
      </c>
      <c r="C268" s="192"/>
      <c r="D268" s="14">
        <v>7695</v>
      </c>
      <c r="E268" s="37"/>
      <c r="F268" s="176">
        <f>SUM(D268:D273)</f>
        <v>12990.909999999998</v>
      </c>
      <c r="G268" s="31"/>
      <c r="H268" s="19"/>
      <c r="I268" s="19"/>
      <c r="J268" s="31"/>
      <c r="K268" s="31"/>
      <c r="L268" s="19"/>
      <c r="M268" s="19"/>
      <c r="N268" s="31"/>
      <c r="O268" s="31"/>
      <c r="P268" s="31"/>
      <c r="Q268" s="31"/>
      <c r="R268" s="31"/>
      <c r="S268" s="31"/>
    </row>
    <row r="269" spans="1:19" s="32" customFormat="1" ht="22.5" customHeight="1">
      <c r="A269" s="220"/>
      <c r="B269" s="20" t="s">
        <v>279</v>
      </c>
      <c r="C269" s="192"/>
      <c r="D269" s="14">
        <v>3817.74</v>
      </c>
      <c r="E269" s="37"/>
      <c r="F269" s="177"/>
      <c r="G269" s="31"/>
      <c r="H269" s="19"/>
      <c r="I269" s="19"/>
      <c r="J269" s="31"/>
      <c r="K269" s="31"/>
      <c r="L269" s="19"/>
      <c r="M269" s="19"/>
      <c r="N269" s="31"/>
      <c r="O269" s="31"/>
      <c r="P269" s="31"/>
      <c r="Q269" s="31"/>
      <c r="R269" s="31"/>
      <c r="S269" s="31"/>
    </row>
    <row r="270" spans="1:19" s="32" customFormat="1" ht="22.5" customHeight="1">
      <c r="A270" s="220"/>
      <c r="B270" s="20" t="s">
        <v>280</v>
      </c>
      <c r="C270" s="192"/>
      <c r="D270" s="14">
        <v>421.52</v>
      </c>
      <c r="E270" s="37"/>
      <c r="F270" s="177"/>
      <c r="G270" s="31"/>
      <c r="H270" s="19"/>
      <c r="I270" s="19"/>
      <c r="J270" s="31"/>
      <c r="K270" s="31"/>
      <c r="L270" s="19"/>
      <c r="M270" s="19"/>
      <c r="N270" s="31"/>
      <c r="O270" s="31"/>
      <c r="P270" s="31"/>
      <c r="Q270" s="31"/>
      <c r="R270" s="31"/>
      <c r="S270" s="31"/>
    </row>
    <row r="271" spans="1:19" s="32" customFormat="1" ht="22.5" customHeight="1">
      <c r="A271" s="220"/>
      <c r="B271" s="20" t="s">
        <v>281</v>
      </c>
      <c r="C271" s="192"/>
      <c r="D271" s="14">
        <v>458.3</v>
      </c>
      <c r="E271" s="37"/>
      <c r="F271" s="177"/>
      <c r="G271" s="31"/>
      <c r="H271" s="19"/>
      <c r="I271" s="19"/>
      <c r="J271" s="31"/>
      <c r="K271" s="31"/>
      <c r="L271" s="19"/>
      <c r="M271" s="19"/>
      <c r="N271" s="31"/>
      <c r="O271" s="31"/>
      <c r="P271" s="31"/>
      <c r="Q271" s="31"/>
      <c r="R271" s="31"/>
      <c r="S271" s="31"/>
    </row>
    <row r="272" spans="1:19" s="32" customFormat="1" ht="22.5" customHeight="1">
      <c r="A272" s="220"/>
      <c r="B272" s="20" t="s">
        <v>282</v>
      </c>
      <c r="C272" s="192"/>
      <c r="D272" s="14">
        <v>458.3</v>
      </c>
      <c r="E272" s="37"/>
      <c r="F272" s="177"/>
      <c r="G272" s="31"/>
      <c r="H272" s="19"/>
      <c r="I272" s="19"/>
      <c r="J272" s="31"/>
      <c r="K272" s="31"/>
      <c r="L272" s="19"/>
      <c r="M272" s="19"/>
      <c r="N272" s="31"/>
      <c r="O272" s="31"/>
      <c r="P272" s="31"/>
      <c r="Q272" s="31"/>
      <c r="R272" s="31"/>
      <c r="S272" s="31"/>
    </row>
    <row r="273" spans="1:19" s="32" customFormat="1" ht="22.5" customHeight="1">
      <c r="A273" s="220"/>
      <c r="B273" s="20" t="s">
        <v>283</v>
      </c>
      <c r="C273" s="193"/>
      <c r="D273" s="14">
        <v>140.05</v>
      </c>
      <c r="E273" s="37"/>
      <c r="F273" s="219"/>
      <c r="G273" s="31"/>
      <c r="H273" s="19"/>
      <c r="I273" s="19"/>
      <c r="J273" s="31"/>
      <c r="K273" s="31"/>
      <c r="L273" s="19"/>
      <c r="M273" s="19"/>
      <c r="N273" s="31"/>
      <c r="O273" s="31"/>
      <c r="P273" s="31"/>
      <c r="Q273" s="31"/>
      <c r="R273" s="31"/>
      <c r="S273" s="31"/>
    </row>
    <row r="274" spans="1:19" s="85" customFormat="1" ht="18">
      <c r="A274" s="111"/>
      <c r="B274" s="188" t="s">
        <v>169</v>
      </c>
      <c r="C274" s="189"/>
      <c r="D274" s="112">
        <f>SUM(D5:D273)</f>
        <v>3066586.1099999994</v>
      </c>
      <c r="E274" s="112">
        <f>SUM(E5:E273)</f>
        <v>2575987.65</v>
      </c>
      <c r="F274" s="112">
        <f>SUM(F5:F273)</f>
        <v>490598.46</v>
      </c>
      <c r="G274" s="113"/>
      <c r="H274" s="114"/>
      <c r="I274" s="114"/>
      <c r="J274" s="114"/>
      <c r="K274" s="114"/>
      <c r="L274" s="114"/>
      <c r="M274" s="114"/>
      <c r="N274" s="114"/>
      <c r="O274" s="86"/>
      <c r="P274" s="86"/>
      <c r="Q274" s="86"/>
      <c r="R274" s="86"/>
      <c r="S274" s="86"/>
    </row>
    <row r="275" spans="4:7" ht="12.75">
      <c r="D275" s="104"/>
      <c r="E275" s="104"/>
      <c r="F275" s="118"/>
      <c r="G275" s="120"/>
    </row>
    <row r="276" spans="1:20" s="101" customFormat="1" ht="15.75">
      <c r="A276" s="94" t="s">
        <v>243</v>
      </c>
      <c r="B276" s="95" t="s">
        <v>163</v>
      </c>
      <c r="C276" s="96"/>
      <c r="D276" s="97"/>
      <c r="E276" s="98"/>
      <c r="F276" s="99">
        <f>F277+F278</f>
        <v>302906.21</v>
      </c>
      <c r="G276" s="110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100"/>
    </row>
    <row r="277" spans="2:7" ht="12.75">
      <c r="B277" s="102" t="s">
        <v>160</v>
      </c>
      <c r="D277" s="104"/>
      <c r="E277" s="105"/>
      <c r="F277" s="106">
        <f>302906.21-34500</f>
        <v>268406.21</v>
      </c>
      <c r="G277" s="3"/>
    </row>
    <row r="278" spans="2:6" ht="12.75">
      <c r="B278" s="102" t="s">
        <v>165</v>
      </c>
      <c r="D278" s="104"/>
      <c r="E278" s="104"/>
      <c r="F278" s="106">
        <v>34500</v>
      </c>
    </row>
    <row r="279" spans="13:15" ht="12.75">
      <c r="M279" s="121"/>
      <c r="N279" s="122"/>
      <c r="O279" s="120"/>
    </row>
    <row r="280" spans="5:15" ht="12.75">
      <c r="E280" s="115"/>
      <c r="M280" s="121"/>
      <c r="N280" s="122"/>
      <c r="O280" s="120"/>
    </row>
    <row r="281" spans="5:15" ht="12.75">
      <c r="E281" s="117"/>
      <c r="M281" s="121"/>
      <c r="N281" s="122"/>
      <c r="O281" s="120"/>
    </row>
    <row r="282" spans="5:15" ht="12.75">
      <c r="E282" s="117"/>
      <c r="M282" s="121"/>
      <c r="N282" s="121"/>
      <c r="O282" s="121"/>
    </row>
    <row r="284" spans="4:15" ht="12.75">
      <c r="D284" s="123"/>
      <c r="L284" s="124"/>
      <c r="O284" s="124"/>
    </row>
  </sheetData>
  <sheetProtection/>
  <mergeCells count="82">
    <mergeCell ref="A1:F2"/>
    <mergeCell ref="F268:F273"/>
    <mergeCell ref="C266:C273"/>
    <mergeCell ref="A266:A273"/>
    <mergeCell ref="C5:C35"/>
    <mergeCell ref="A259:A265"/>
    <mergeCell ref="E260:E265"/>
    <mergeCell ref="C119:C125"/>
    <mergeCell ref="C126:C132"/>
    <mergeCell ref="C133:C139"/>
    <mergeCell ref="A3:F3"/>
    <mergeCell ref="E24:E25"/>
    <mergeCell ref="C63:C73"/>
    <mergeCell ref="F24:F25"/>
    <mergeCell ref="E11:E16"/>
    <mergeCell ref="A63:A74"/>
    <mergeCell ref="C54:C59"/>
    <mergeCell ref="E61:E62"/>
    <mergeCell ref="F18:F21"/>
    <mergeCell ref="E7:E9"/>
    <mergeCell ref="E251:E256"/>
    <mergeCell ref="C75:C78"/>
    <mergeCell ref="E76:E78"/>
    <mergeCell ref="C102:C117"/>
    <mergeCell ref="E86:E90"/>
    <mergeCell ref="E163:E169"/>
    <mergeCell ref="C162:C222"/>
    <mergeCell ref="E248:E249"/>
    <mergeCell ref="C145:C149"/>
    <mergeCell ref="C150:C154"/>
    <mergeCell ref="B274:C274"/>
    <mergeCell ref="C80:C82"/>
    <mergeCell ref="C83:C85"/>
    <mergeCell ref="C92:C94"/>
    <mergeCell ref="C86:C88"/>
    <mergeCell ref="C259:C265"/>
    <mergeCell ref="B250:C250"/>
    <mergeCell ref="C89:C90"/>
    <mergeCell ref="C140:C144"/>
    <mergeCell ref="C95:C101"/>
    <mergeCell ref="E18:E21"/>
    <mergeCell ref="F248:F249"/>
    <mergeCell ref="E245:E247"/>
    <mergeCell ref="F245:F247"/>
    <mergeCell ref="F80:F85"/>
    <mergeCell ref="E102:E117"/>
    <mergeCell ref="F145:F147"/>
    <mergeCell ref="F150:F152"/>
    <mergeCell ref="E243:E244"/>
    <mergeCell ref="A38:A39"/>
    <mergeCell ref="A40:A53"/>
    <mergeCell ref="E92:E101"/>
    <mergeCell ref="F170:F241"/>
    <mergeCell ref="F133:F137"/>
    <mergeCell ref="A155:A160"/>
    <mergeCell ref="C156:C160"/>
    <mergeCell ref="F156:F160"/>
    <mergeCell ref="F140:F142"/>
    <mergeCell ref="A118:A153"/>
    <mergeCell ref="F119:F123"/>
    <mergeCell ref="F126:F130"/>
    <mergeCell ref="C36:C37"/>
    <mergeCell ref="E55:E59"/>
    <mergeCell ref="F64:F72"/>
    <mergeCell ref="C40:C53"/>
    <mergeCell ref="E41:E52"/>
    <mergeCell ref="A5:A6"/>
    <mergeCell ref="A7:A10"/>
    <mergeCell ref="A11:A16"/>
    <mergeCell ref="A17:A22"/>
    <mergeCell ref="A23:A29"/>
    <mergeCell ref="A36:A37"/>
    <mergeCell ref="A242:A244"/>
    <mergeCell ref="A54:A59"/>
    <mergeCell ref="A60:A62"/>
    <mergeCell ref="A250:A257"/>
    <mergeCell ref="A75:A78"/>
    <mergeCell ref="A79:A101"/>
    <mergeCell ref="A102:A117"/>
    <mergeCell ref="A245:A247"/>
    <mergeCell ref="A248:A249"/>
    <mergeCell ref="A162:A241"/>
  </mergeCells>
  <printOptions/>
  <pageMargins left="0.25" right="0.25" top="0.16" bottom="0.16" header="0.16" footer="0.16"/>
  <pageSetup fitToHeight="0" fitToWidth="1" horizontalDpi="600" verticalDpi="600" orientation="landscape" paperSize="9" scale="43" r:id="rId1"/>
  <rowBreaks count="1" manualBreakCount="1"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Armata</dc:creator>
  <cp:keywords/>
  <dc:description/>
  <cp:lastModifiedBy>user10</cp:lastModifiedBy>
  <cp:lastPrinted>2018-04-21T18:47:48Z</cp:lastPrinted>
  <dcterms:created xsi:type="dcterms:W3CDTF">2012-05-04T10:59:51Z</dcterms:created>
  <dcterms:modified xsi:type="dcterms:W3CDTF">2018-05-04T08:21:03Z</dcterms:modified>
  <cp:category/>
  <cp:version/>
  <cp:contentType/>
  <cp:contentStatus/>
</cp:coreProperties>
</file>